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Ondrejickova\Desktop\PROGRAMOVÉ OBDOBIE 2014-2020\CEZHRANIČNÁ SPOLUPRÁCA INTEREG SK-CZ\VEREJNÉ OBSTARÁVANIE\STAVEBNÉ PRÁCE\DOKUMENTY ZVEREJNENÉ NA WEB STRÁNKE\"/>
    </mc:Choice>
  </mc:AlternateContent>
  <xr:revisionPtr revIDLastSave="0" documentId="8_{2C7EDDFC-A0C1-4550-A906-442E822D6632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Rekapitulácia stavby" sheetId="1" r:id="rId1"/>
    <sheet name="1 - 1 -  Rekonštrukcia a ..." sheetId="2" r:id="rId2"/>
    <sheet name="2 - 2 - Vodovodná a kanal..." sheetId="3" r:id="rId3"/>
    <sheet name="3 - 3 - Prípojka NN" sheetId="4" r:id="rId4"/>
  </sheets>
  <definedNames>
    <definedName name="_xlnm.Print_Titles" localSheetId="1">'1 - 1 -  Rekonštrukcia a ...'!$140:$140</definedName>
    <definedName name="_xlnm.Print_Titles" localSheetId="2">'2 - 2 - Vodovodná a kanal...'!$122:$122</definedName>
    <definedName name="_xlnm.Print_Titles" localSheetId="3">'3 - 3 - Prípojka NN'!$118:$118</definedName>
    <definedName name="_xlnm.Print_Titles" localSheetId="0">'Rekapitulácia stavby'!$85:$85</definedName>
    <definedName name="_xlnm.Print_Area" localSheetId="1">'1 - 1 -  Rekonštrukcia a ...'!$C$4:$Q$70,'1 - 1 -  Rekonštrukcia a ...'!$C$76:$Q$124,'1 - 1 -  Rekonštrukcia a ...'!$C$130:$Q$925</definedName>
    <definedName name="_xlnm.Print_Area" localSheetId="2">'2 - 2 - Vodovodná a kanal...'!$C$4:$Q$70,'2 - 2 - Vodovodná a kanal...'!$C$76:$Q$106,'2 - 2 - Vodovodná a kanal...'!$C$112:$Q$165</definedName>
    <definedName name="_xlnm.Print_Area" localSheetId="3">'3 - 3 - Prípojka NN'!$C$4:$Q$70,'3 - 3 - Prípojka NN'!$C$76:$Q$102,'3 - 3 - Prípojka NN'!$C$108:$Q$162</definedName>
    <definedName name="_xlnm.Print_Area" localSheetId="0">'Rekapitulácia stavby'!$C$4:$AP$70,'Rekapitulácia stavby'!$C$76:$AP$98</definedName>
  </definedNames>
  <calcPr calcId="162913"/>
</workbook>
</file>

<file path=xl/calcChain.xml><?xml version="1.0" encoding="utf-8"?>
<calcChain xmlns="http://schemas.openxmlformats.org/spreadsheetml/2006/main">
  <c r="AY90" i="1" l="1"/>
  <c r="AX90" i="1"/>
  <c r="BI162" i="4"/>
  <c r="BH162" i="4"/>
  <c r="BG162" i="4"/>
  <c r="BE162" i="4"/>
  <c r="BK162" i="4"/>
  <c r="N162" i="4"/>
  <c r="BF162" i="4" s="1"/>
  <c r="BI161" i="4"/>
  <c r="BH161" i="4"/>
  <c r="BG161" i="4"/>
  <c r="BE161" i="4"/>
  <c r="BK161" i="4"/>
  <c r="N161" i="4" s="1"/>
  <c r="BF161" i="4" s="1"/>
  <c r="BI160" i="4"/>
  <c r="BH160" i="4"/>
  <c r="BG160" i="4"/>
  <c r="BE160" i="4"/>
  <c r="BK160" i="4"/>
  <c r="N160" i="4"/>
  <c r="BF160" i="4" s="1"/>
  <c r="BI159" i="4"/>
  <c r="BH159" i="4"/>
  <c r="BG159" i="4"/>
  <c r="BE159" i="4"/>
  <c r="BK159" i="4"/>
  <c r="N159" i="4" s="1"/>
  <c r="BF159" i="4" s="1"/>
  <c r="BI158" i="4"/>
  <c r="BH158" i="4"/>
  <c r="BG158" i="4"/>
  <c r="BE158" i="4"/>
  <c r="BK158" i="4"/>
  <c r="BK157" i="4"/>
  <c r="N157" i="4" s="1"/>
  <c r="N158" i="4"/>
  <c r="BF158" i="4" s="1"/>
  <c r="N92" i="4"/>
  <c r="BI156" i="4"/>
  <c r="BH156" i="4"/>
  <c r="BG156" i="4"/>
  <c r="BE156" i="4"/>
  <c r="AA156" i="4"/>
  <c r="Y156" i="4"/>
  <c r="W156" i="4"/>
  <c r="BK156" i="4"/>
  <c r="N156" i="4"/>
  <c r="BF156" i="4"/>
  <c r="BI155" i="4"/>
  <c r="BH155" i="4"/>
  <c r="BG155" i="4"/>
  <c r="BE155" i="4"/>
  <c r="AA155" i="4"/>
  <c r="Y155" i="4"/>
  <c r="W155" i="4"/>
  <c r="BK155" i="4"/>
  <c r="N155" i="4"/>
  <c r="BF155" i="4"/>
  <c r="BI154" i="4"/>
  <c r="BH154" i="4"/>
  <c r="BG154" i="4"/>
  <c r="BE154" i="4"/>
  <c r="AA154" i="4"/>
  <c r="Y154" i="4"/>
  <c r="W154" i="4"/>
  <c r="BK154" i="4"/>
  <c r="N154" i="4"/>
  <c r="BF154" i="4"/>
  <c r="BI153" i="4"/>
  <c r="BH153" i="4"/>
  <c r="BG153" i="4"/>
  <c r="BE153" i="4"/>
  <c r="AA153" i="4"/>
  <c r="Y153" i="4"/>
  <c r="W153" i="4"/>
  <c r="BK153" i="4"/>
  <c r="N153" i="4"/>
  <c r="BF153" i="4"/>
  <c r="BI152" i="4"/>
  <c r="BH152" i="4"/>
  <c r="BG152" i="4"/>
  <c r="BE152" i="4"/>
  <c r="AA152" i="4"/>
  <c r="Y152" i="4"/>
  <c r="W152" i="4"/>
  <c r="BK152" i="4"/>
  <c r="N152" i="4"/>
  <c r="BF152" i="4"/>
  <c r="BI151" i="4"/>
  <c r="BH151" i="4"/>
  <c r="BG151" i="4"/>
  <c r="BE151" i="4"/>
  <c r="AA151" i="4"/>
  <c r="Y151" i="4"/>
  <c r="W151" i="4"/>
  <c r="BK151" i="4"/>
  <c r="N151" i="4"/>
  <c r="BF151" i="4"/>
  <c r="BI150" i="4"/>
  <c r="BH150" i="4"/>
  <c r="BG150" i="4"/>
  <c r="BE150" i="4"/>
  <c r="AA150" i="4"/>
  <c r="Y150" i="4"/>
  <c r="W150" i="4"/>
  <c r="BK150" i="4"/>
  <c r="N150" i="4"/>
  <c r="BF150" i="4"/>
  <c r="BI149" i="4"/>
  <c r="BH149" i="4"/>
  <c r="BG149" i="4"/>
  <c r="BE149" i="4"/>
  <c r="AA149" i="4"/>
  <c r="AA148" i="4"/>
  <c r="Y149" i="4"/>
  <c r="Y148" i="4"/>
  <c r="W149" i="4"/>
  <c r="W148" i="4"/>
  <c r="BK149" i="4"/>
  <c r="BK148" i="4"/>
  <c r="N148" i="4" s="1"/>
  <c r="N149" i="4"/>
  <c r="BF149" i="4" s="1"/>
  <c r="N91" i="4"/>
  <c r="BI147" i="4"/>
  <c r="BH147" i="4"/>
  <c r="BG147" i="4"/>
  <c r="BE147" i="4"/>
  <c r="AA147" i="4"/>
  <c r="Y147" i="4"/>
  <c r="W147" i="4"/>
  <c r="BK147" i="4"/>
  <c r="N147" i="4"/>
  <c r="BF147" i="4"/>
  <c r="BI146" i="4"/>
  <c r="BH146" i="4"/>
  <c r="BG146" i="4"/>
  <c r="BE146" i="4"/>
  <c r="AA146" i="4"/>
  <c r="Y146" i="4"/>
  <c r="W146" i="4"/>
  <c r="BK146" i="4"/>
  <c r="N146" i="4"/>
  <c r="BF146" i="4"/>
  <c r="BI145" i="4"/>
  <c r="BH145" i="4"/>
  <c r="BG145" i="4"/>
  <c r="BE145" i="4"/>
  <c r="AA145" i="4"/>
  <c r="Y145" i="4"/>
  <c r="W145" i="4"/>
  <c r="BK145" i="4"/>
  <c r="N145" i="4"/>
  <c r="BF145" i="4"/>
  <c r="BI144" i="4"/>
  <c r="BH144" i="4"/>
  <c r="BG144" i="4"/>
  <c r="BE144" i="4"/>
  <c r="AA144" i="4"/>
  <c r="Y144" i="4"/>
  <c r="W144" i="4"/>
  <c r="BK144" i="4"/>
  <c r="N144" i="4"/>
  <c r="BF144" i="4"/>
  <c r="BI143" i="4"/>
  <c r="BH143" i="4"/>
  <c r="BG143" i="4"/>
  <c r="BE143" i="4"/>
  <c r="AA143" i="4"/>
  <c r="Y143" i="4"/>
  <c r="W143" i="4"/>
  <c r="BK143" i="4"/>
  <c r="N143" i="4"/>
  <c r="BF143" i="4"/>
  <c r="BI142" i="4"/>
  <c r="BH142" i="4"/>
  <c r="BG142" i="4"/>
  <c r="BE142" i="4"/>
  <c r="AA142" i="4"/>
  <c r="Y142" i="4"/>
  <c r="W142" i="4"/>
  <c r="BK142" i="4"/>
  <c r="N142" i="4"/>
  <c r="BF142" i="4"/>
  <c r="BI141" i="4"/>
  <c r="BH141" i="4"/>
  <c r="BG141" i="4"/>
  <c r="BE141" i="4"/>
  <c r="AA141" i="4"/>
  <c r="Y141" i="4"/>
  <c r="W141" i="4"/>
  <c r="BK141" i="4"/>
  <c r="N141" i="4"/>
  <c r="BF141" i="4"/>
  <c r="BI140" i="4"/>
  <c r="BH140" i="4"/>
  <c r="BG140" i="4"/>
  <c r="BE140" i="4"/>
  <c r="AA140" i="4"/>
  <c r="Y140" i="4"/>
  <c r="W140" i="4"/>
  <c r="BK140" i="4"/>
  <c r="N140" i="4"/>
  <c r="BF140" i="4"/>
  <c r="BI139" i="4"/>
  <c r="BH139" i="4"/>
  <c r="BG139" i="4"/>
  <c r="BE139" i="4"/>
  <c r="AA139" i="4"/>
  <c r="Y139" i="4"/>
  <c r="W139" i="4"/>
  <c r="BK139" i="4"/>
  <c r="N139" i="4"/>
  <c r="BF139" i="4"/>
  <c r="BI138" i="4"/>
  <c r="BH138" i="4"/>
  <c r="BG138" i="4"/>
  <c r="BE138" i="4"/>
  <c r="AA138" i="4"/>
  <c r="Y138" i="4"/>
  <c r="W138" i="4"/>
  <c r="BK138" i="4"/>
  <c r="N138" i="4"/>
  <c r="BF138" i="4"/>
  <c r="BI137" i="4"/>
  <c r="BH137" i="4"/>
  <c r="BG137" i="4"/>
  <c r="BE137" i="4"/>
  <c r="AA137" i="4"/>
  <c r="Y137" i="4"/>
  <c r="W137" i="4"/>
  <c r="BK137" i="4"/>
  <c r="N137" i="4"/>
  <c r="BF137" i="4"/>
  <c r="BI136" i="4"/>
  <c r="BH136" i="4"/>
  <c r="BG136" i="4"/>
  <c r="BE136" i="4"/>
  <c r="AA136" i="4"/>
  <c r="Y136" i="4"/>
  <c r="W136" i="4"/>
  <c r="BK136" i="4"/>
  <c r="N136" i="4"/>
  <c r="BF136" i="4"/>
  <c r="BI135" i="4"/>
  <c r="BH135" i="4"/>
  <c r="BG135" i="4"/>
  <c r="BE135" i="4"/>
  <c r="AA135" i="4"/>
  <c r="Y135" i="4"/>
  <c r="W135" i="4"/>
  <c r="BK135" i="4"/>
  <c r="N135" i="4"/>
  <c r="BF135" i="4"/>
  <c r="BI134" i="4"/>
  <c r="BH134" i="4"/>
  <c r="BG134" i="4"/>
  <c r="BE134" i="4"/>
  <c r="AA134" i="4"/>
  <c r="Y134" i="4"/>
  <c r="W134" i="4"/>
  <c r="BK134" i="4"/>
  <c r="N134" i="4"/>
  <c r="BF134" i="4"/>
  <c r="BI133" i="4"/>
  <c r="BH133" i="4"/>
  <c r="BG133" i="4"/>
  <c r="BE133" i="4"/>
  <c r="AA133" i="4"/>
  <c r="Y133" i="4"/>
  <c r="W133" i="4"/>
  <c r="BK133" i="4"/>
  <c r="N133" i="4"/>
  <c r="BF133" i="4"/>
  <c r="BI132" i="4"/>
  <c r="BH132" i="4"/>
  <c r="BG132" i="4"/>
  <c r="BE132" i="4"/>
  <c r="AA132" i="4"/>
  <c r="Y132" i="4"/>
  <c r="W132" i="4"/>
  <c r="BK132" i="4"/>
  <c r="N132" i="4"/>
  <c r="BF132" i="4"/>
  <c r="BI131" i="4"/>
  <c r="BH131" i="4"/>
  <c r="BG131" i="4"/>
  <c r="BE131" i="4"/>
  <c r="AA131" i="4"/>
  <c r="Y131" i="4"/>
  <c r="W131" i="4"/>
  <c r="BK131" i="4"/>
  <c r="N131" i="4"/>
  <c r="BF131" i="4"/>
  <c r="BI130" i="4"/>
  <c r="BH130" i="4"/>
  <c r="BG130" i="4"/>
  <c r="BE130" i="4"/>
  <c r="AA130" i="4"/>
  <c r="Y130" i="4"/>
  <c r="W130" i="4"/>
  <c r="BK130" i="4"/>
  <c r="N130" i="4"/>
  <c r="BF130" i="4"/>
  <c r="BI129" i="4"/>
  <c r="BH129" i="4"/>
  <c r="BG129" i="4"/>
  <c r="BE129" i="4"/>
  <c r="AA129" i="4"/>
  <c r="Y129" i="4"/>
  <c r="W129" i="4"/>
  <c r="BK129" i="4"/>
  <c r="N129" i="4"/>
  <c r="BF129" i="4"/>
  <c r="BI128" i="4"/>
  <c r="BH128" i="4"/>
  <c r="BG128" i="4"/>
  <c r="BE128" i="4"/>
  <c r="AA128" i="4"/>
  <c r="Y128" i="4"/>
  <c r="W128" i="4"/>
  <c r="BK128" i="4"/>
  <c r="N128" i="4"/>
  <c r="BF128" i="4"/>
  <c r="BI127" i="4"/>
  <c r="BH127" i="4"/>
  <c r="BG127" i="4"/>
  <c r="BE127" i="4"/>
  <c r="AA127" i="4"/>
  <c r="Y127" i="4"/>
  <c r="W127" i="4"/>
  <c r="BK127" i="4"/>
  <c r="N127" i="4"/>
  <c r="BF127" i="4"/>
  <c r="BI126" i="4"/>
  <c r="BH126" i="4"/>
  <c r="BG126" i="4"/>
  <c r="BE126" i="4"/>
  <c r="AA126" i="4"/>
  <c r="Y126" i="4"/>
  <c r="W126" i="4"/>
  <c r="BK126" i="4"/>
  <c r="N126" i="4"/>
  <c r="BF126" i="4"/>
  <c r="BI125" i="4"/>
  <c r="BH125" i="4"/>
  <c r="BG125" i="4"/>
  <c r="BE125" i="4"/>
  <c r="AA125" i="4"/>
  <c r="Y125" i="4"/>
  <c r="W125" i="4"/>
  <c r="BK125" i="4"/>
  <c r="N125" i="4"/>
  <c r="BF125" i="4"/>
  <c r="BI124" i="4"/>
  <c r="BH124" i="4"/>
  <c r="BG124" i="4"/>
  <c r="BE124" i="4"/>
  <c r="AA124" i="4"/>
  <c r="Y124" i="4"/>
  <c r="W124" i="4"/>
  <c r="BK124" i="4"/>
  <c r="N124" i="4"/>
  <c r="BF124" i="4"/>
  <c r="BI123" i="4"/>
  <c r="BH123" i="4"/>
  <c r="BG123" i="4"/>
  <c r="BE123" i="4"/>
  <c r="AA123" i="4"/>
  <c r="Y123" i="4"/>
  <c r="Y121" i="4" s="1"/>
  <c r="Y120" i="4" s="1"/>
  <c r="Y119" i="4" s="1"/>
  <c r="W123" i="4"/>
  <c r="BK123" i="4"/>
  <c r="N123" i="4"/>
  <c r="BF123" i="4"/>
  <c r="BI122" i="4"/>
  <c r="BH122" i="4"/>
  <c r="BG122" i="4"/>
  <c r="BE122" i="4"/>
  <c r="AA122" i="4"/>
  <c r="AA121" i="4"/>
  <c r="AA120" i="4" s="1"/>
  <c r="AA119" i="4" s="1"/>
  <c r="Y122" i="4"/>
  <c r="W122" i="4"/>
  <c r="W121" i="4"/>
  <c r="W120" i="4" s="1"/>
  <c r="W119" i="4" s="1"/>
  <c r="AU90" i="1" s="1"/>
  <c r="BK122" i="4"/>
  <c r="BK121" i="4" s="1"/>
  <c r="BK120" i="4" s="1"/>
  <c r="BK119" i="4" s="1"/>
  <c r="N119" i="4" s="1"/>
  <c r="N88" i="4" s="1"/>
  <c r="N120" i="4"/>
  <c r="N89" i="4" s="1"/>
  <c r="N122" i="4"/>
  <c r="BF122" i="4" s="1"/>
  <c r="M116" i="4"/>
  <c r="M115" i="4"/>
  <c r="F115" i="4"/>
  <c r="F113" i="4"/>
  <c r="F111" i="4"/>
  <c r="BI100" i="4"/>
  <c r="BH100" i="4"/>
  <c r="BG100" i="4"/>
  <c r="BE100" i="4"/>
  <c r="BI99" i="4"/>
  <c r="BH99" i="4"/>
  <c r="BG99" i="4"/>
  <c r="BE99" i="4"/>
  <c r="BI98" i="4"/>
  <c r="BH98" i="4"/>
  <c r="BG98" i="4"/>
  <c r="BE98" i="4"/>
  <c r="BI97" i="4"/>
  <c r="BH97" i="4"/>
  <c r="BG97" i="4"/>
  <c r="BE97" i="4"/>
  <c r="BI96" i="4"/>
  <c r="BH96" i="4"/>
  <c r="BG96" i="4"/>
  <c r="BE96" i="4"/>
  <c r="BI95" i="4"/>
  <c r="H36" i="4"/>
  <c r="BD90" i="1" s="1"/>
  <c r="BH95" i="4"/>
  <c r="H35" i="4" s="1"/>
  <c r="BC90" i="1" s="1"/>
  <c r="BG95" i="4"/>
  <c r="H34" i="4"/>
  <c r="BB90" i="1" s="1"/>
  <c r="BE95" i="4"/>
  <c r="M84" i="4"/>
  <c r="M83" i="4"/>
  <c r="F83" i="4"/>
  <c r="F81" i="4"/>
  <c r="F79" i="4"/>
  <c r="O15" i="4"/>
  <c r="E15" i="4"/>
  <c r="F116" i="4"/>
  <c r="F84" i="4"/>
  <c r="O14" i="4"/>
  <c r="O9" i="4"/>
  <c r="M113" i="4"/>
  <c r="M81" i="4"/>
  <c r="F6" i="4"/>
  <c r="F110" i="4" s="1"/>
  <c r="AY89" i="1"/>
  <c r="AX89" i="1"/>
  <c r="BI165" i="3"/>
  <c r="BH165" i="3"/>
  <c r="BG165" i="3"/>
  <c r="BE165" i="3"/>
  <c r="BK165" i="3"/>
  <c r="N165" i="3"/>
  <c r="BF165" i="3" s="1"/>
  <c r="BI164" i="3"/>
  <c r="BH164" i="3"/>
  <c r="BG164" i="3"/>
  <c r="BE164" i="3"/>
  <c r="BK164" i="3"/>
  <c r="N164" i="3" s="1"/>
  <c r="BF164" i="3" s="1"/>
  <c r="BI163" i="3"/>
  <c r="BH163" i="3"/>
  <c r="BG163" i="3"/>
  <c r="BE163" i="3"/>
  <c r="BK163" i="3"/>
  <c r="N163" i="3"/>
  <c r="BF163" i="3" s="1"/>
  <c r="BI162" i="3"/>
  <c r="BH162" i="3"/>
  <c r="BG162" i="3"/>
  <c r="BE162" i="3"/>
  <c r="BK162" i="3"/>
  <c r="N162" i="3" s="1"/>
  <c r="BF162" i="3" s="1"/>
  <c r="BI161" i="3"/>
  <c r="BH161" i="3"/>
  <c r="BG161" i="3"/>
  <c r="BE161" i="3"/>
  <c r="BK161" i="3"/>
  <c r="N161" i="3"/>
  <c r="BF161" i="3" s="1"/>
  <c r="BI159" i="3"/>
  <c r="BH159" i="3"/>
  <c r="BG159" i="3"/>
  <c r="BE159" i="3"/>
  <c r="AA159" i="3"/>
  <c r="AA158" i="3"/>
  <c r="Y159" i="3"/>
  <c r="Y158" i="3"/>
  <c r="W159" i="3"/>
  <c r="W158" i="3"/>
  <c r="BK159" i="3"/>
  <c r="BK158" i="3"/>
  <c r="N158" i="3" s="1"/>
  <c r="N159" i="3"/>
  <c r="BF159" i="3" s="1"/>
  <c r="N95" i="3"/>
  <c r="BI157" i="3"/>
  <c r="BH157" i="3"/>
  <c r="BG157" i="3"/>
  <c r="BE157" i="3"/>
  <c r="AA157" i="3"/>
  <c r="Y157" i="3"/>
  <c r="W157" i="3"/>
  <c r="BK157" i="3"/>
  <c r="N157" i="3"/>
  <c r="BF157" i="3"/>
  <c r="BI156" i="3"/>
  <c r="BH156" i="3"/>
  <c r="BG156" i="3"/>
  <c r="BE156" i="3"/>
  <c r="AA156" i="3"/>
  <c r="Y156" i="3"/>
  <c r="W156" i="3"/>
  <c r="BK156" i="3"/>
  <c r="N156" i="3"/>
  <c r="BF156" i="3"/>
  <c r="BI155" i="3"/>
  <c r="BH155" i="3"/>
  <c r="BG155" i="3"/>
  <c r="BE155" i="3"/>
  <c r="AA155" i="3"/>
  <c r="Y155" i="3"/>
  <c r="W155" i="3"/>
  <c r="BK155" i="3"/>
  <c r="N155" i="3"/>
  <c r="BF155" i="3"/>
  <c r="BI154" i="3"/>
  <c r="BH154" i="3"/>
  <c r="BG154" i="3"/>
  <c r="BE154" i="3"/>
  <c r="AA154" i="3"/>
  <c r="Y154" i="3"/>
  <c r="W154" i="3"/>
  <c r="BK154" i="3"/>
  <c r="N154" i="3"/>
  <c r="BF154" i="3"/>
  <c r="BI153" i="3"/>
  <c r="BH153" i="3"/>
  <c r="BG153" i="3"/>
  <c r="BE153" i="3"/>
  <c r="AA153" i="3"/>
  <c r="Y153" i="3"/>
  <c r="W153" i="3"/>
  <c r="BK153" i="3"/>
  <c r="N153" i="3"/>
  <c r="BF153" i="3"/>
  <c r="BI152" i="3"/>
  <c r="BH152" i="3"/>
  <c r="BG152" i="3"/>
  <c r="BE152" i="3"/>
  <c r="AA152" i="3"/>
  <c r="Y152" i="3"/>
  <c r="W152" i="3"/>
  <c r="BK152" i="3"/>
  <c r="N152" i="3"/>
  <c r="BF152" i="3"/>
  <c r="BI151" i="3"/>
  <c r="BH151" i="3"/>
  <c r="BG151" i="3"/>
  <c r="BE151" i="3"/>
  <c r="AA151" i="3"/>
  <c r="Y151" i="3"/>
  <c r="W151" i="3"/>
  <c r="BK151" i="3"/>
  <c r="N151" i="3"/>
  <c r="BF151" i="3"/>
  <c r="BI150" i="3"/>
  <c r="BH150" i="3"/>
  <c r="BG150" i="3"/>
  <c r="BE150" i="3"/>
  <c r="AA150" i="3"/>
  <c r="AA149" i="3"/>
  <c r="Y150" i="3"/>
  <c r="Y149" i="3"/>
  <c r="W150" i="3"/>
  <c r="W149" i="3"/>
  <c r="BK150" i="3"/>
  <c r="BK149" i="3"/>
  <c r="N149" i="3" s="1"/>
  <c r="N150" i="3"/>
  <c r="BF150" i="3" s="1"/>
  <c r="N94" i="3"/>
  <c r="BI148" i="3"/>
  <c r="BH148" i="3"/>
  <c r="BG148" i="3"/>
  <c r="BE148" i="3"/>
  <c r="AA148" i="3"/>
  <c r="Y148" i="3"/>
  <c r="W148" i="3"/>
  <c r="BK148" i="3"/>
  <c r="N148" i="3"/>
  <c r="BF148" i="3"/>
  <c r="BI147" i="3"/>
  <c r="BH147" i="3"/>
  <c r="BG147" i="3"/>
  <c r="BE147" i="3"/>
  <c r="AA147" i="3"/>
  <c r="Y147" i="3"/>
  <c r="W147" i="3"/>
  <c r="BK147" i="3"/>
  <c r="N147" i="3"/>
  <c r="BF147" i="3"/>
  <c r="BI146" i="3"/>
  <c r="BH146" i="3"/>
  <c r="BG146" i="3"/>
  <c r="BE146" i="3"/>
  <c r="AA146" i="3"/>
  <c r="Y146" i="3"/>
  <c r="W146" i="3"/>
  <c r="BK146" i="3"/>
  <c r="N146" i="3"/>
  <c r="BF146" i="3"/>
  <c r="BI145" i="3"/>
  <c r="BH145" i="3"/>
  <c r="BG145" i="3"/>
  <c r="BE145" i="3"/>
  <c r="AA145" i="3"/>
  <c r="Y145" i="3"/>
  <c r="W145" i="3"/>
  <c r="BK145" i="3"/>
  <c r="N145" i="3"/>
  <c r="BF145" i="3"/>
  <c r="BI144" i="3"/>
  <c r="BH144" i="3"/>
  <c r="BG144" i="3"/>
  <c r="BE144" i="3"/>
  <c r="AA144" i="3"/>
  <c r="Y144" i="3"/>
  <c r="W144" i="3"/>
  <c r="BK144" i="3"/>
  <c r="N144" i="3"/>
  <c r="BF144" i="3"/>
  <c r="BI143" i="3"/>
  <c r="BH143" i="3"/>
  <c r="BG143" i="3"/>
  <c r="BE143" i="3"/>
  <c r="AA143" i="3"/>
  <c r="AA142" i="3"/>
  <c r="AA141" i="3" s="1"/>
  <c r="Y143" i="3"/>
  <c r="Y142" i="3" s="1"/>
  <c r="Y141" i="3" s="1"/>
  <c r="W143" i="3"/>
  <c r="W142" i="3"/>
  <c r="W141" i="3" s="1"/>
  <c r="BK143" i="3"/>
  <c r="BK142" i="3" s="1"/>
  <c r="BK141" i="3" s="1"/>
  <c r="N141" i="3"/>
  <c r="N92" i="3" s="1"/>
  <c r="N143" i="3"/>
  <c r="BF143" i="3"/>
  <c r="BI140" i="3"/>
  <c r="BH140" i="3"/>
  <c r="BG140" i="3"/>
  <c r="BE140" i="3"/>
  <c r="AA140" i="3"/>
  <c r="Y140" i="3"/>
  <c r="W140" i="3"/>
  <c r="BK140" i="3"/>
  <c r="N140" i="3"/>
  <c r="BF140" i="3"/>
  <c r="BI139" i="3"/>
  <c r="BH139" i="3"/>
  <c r="BG139" i="3"/>
  <c r="BE139" i="3"/>
  <c r="AA139" i="3"/>
  <c r="Y139" i="3"/>
  <c r="W139" i="3"/>
  <c r="BK139" i="3"/>
  <c r="N139" i="3"/>
  <c r="BF139" i="3"/>
  <c r="BI138" i="3"/>
  <c r="BH138" i="3"/>
  <c r="BG138" i="3"/>
  <c r="BE138" i="3"/>
  <c r="AA138" i="3"/>
  <c r="Y138" i="3"/>
  <c r="W138" i="3"/>
  <c r="BK138" i="3"/>
  <c r="N138" i="3"/>
  <c r="BF138" i="3"/>
  <c r="BI137" i="3"/>
  <c r="BH137" i="3"/>
  <c r="BG137" i="3"/>
  <c r="BE137" i="3"/>
  <c r="AA137" i="3"/>
  <c r="AA136" i="3"/>
  <c r="Y137" i="3"/>
  <c r="Y136" i="3"/>
  <c r="W137" i="3"/>
  <c r="W136" i="3"/>
  <c r="BK137" i="3"/>
  <c r="BK136" i="3"/>
  <c r="N136" i="3" s="1"/>
  <c r="N137" i="3"/>
  <c r="BF137" i="3" s="1"/>
  <c r="N91" i="3"/>
  <c r="BI135" i="3"/>
  <c r="BH135" i="3"/>
  <c r="BG135" i="3"/>
  <c r="BE135" i="3"/>
  <c r="AA135" i="3"/>
  <c r="Y135" i="3"/>
  <c r="W135" i="3"/>
  <c r="BK135" i="3"/>
  <c r="N135" i="3"/>
  <c r="BF135" i="3"/>
  <c r="BI134" i="3"/>
  <c r="BH134" i="3"/>
  <c r="BG134" i="3"/>
  <c r="BE134" i="3"/>
  <c r="AA134" i="3"/>
  <c r="Y134" i="3"/>
  <c r="W134" i="3"/>
  <c r="BK134" i="3"/>
  <c r="N134" i="3"/>
  <c r="BF134" i="3"/>
  <c r="BI133" i="3"/>
  <c r="BH133" i="3"/>
  <c r="BG133" i="3"/>
  <c r="BE133" i="3"/>
  <c r="AA133" i="3"/>
  <c r="Y133" i="3"/>
  <c r="W133" i="3"/>
  <c r="BK133" i="3"/>
  <c r="N133" i="3"/>
  <c r="BF133" i="3"/>
  <c r="BI132" i="3"/>
  <c r="BH132" i="3"/>
  <c r="BG132" i="3"/>
  <c r="BE132" i="3"/>
  <c r="AA132" i="3"/>
  <c r="Y132" i="3"/>
  <c r="W132" i="3"/>
  <c r="BK132" i="3"/>
  <c r="N132" i="3"/>
  <c r="BF132" i="3"/>
  <c r="BI131" i="3"/>
  <c r="BH131" i="3"/>
  <c r="BG131" i="3"/>
  <c r="BE131" i="3"/>
  <c r="AA131" i="3"/>
  <c r="Y131" i="3"/>
  <c r="W131" i="3"/>
  <c r="BK131" i="3"/>
  <c r="N131" i="3"/>
  <c r="BF131" i="3"/>
  <c r="BI130" i="3"/>
  <c r="BH130" i="3"/>
  <c r="BG130" i="3"/>
  <c r="BE130" i="3"/>
  <c r="AA130" i="3"/>
  <c r="Y130" i="3"/>
  <c r="W130" i="3"/>
  <c r="BK130" i="3"/>
  <c r="N130" i="3"/>
  <c r="BF130" i="3"/>
  <c r="BI129" i="3"/>
  <c r="BH129" i="3"/>
  <c r="BG129" i="3"/>
  <c r="BE129" i="3"/>
  <c r="AA129" i="3"/>
  <c r="Y129" i="3"/>
  <c r="W129" i="3"/>
  <c r="BK129" i="3"/>
  <c r="N129" i="3"/>
  <c r="BF129" i="3"/>
  <c r="BI128" i="3"/>
  <c r="BH128" i="3"/>
  <c r="BG128" i="3"/>
  <c r="BE128" i="3"/>
  <c r="AA128" i="3"/>
  <c r="Y128" i="3"/>
  <c r="W128" i="3"/>
  <c r="BK128" i="3"/>
  <c r="N128" i="3"/>
  <c r="BF128" i="3"/>
  <c r="BI127" i="3"/>
  <c r="BH127" i="3"/>
  <c r="BG127" i="3"/>
  <c r="BE127" i="3"/>
  <c r="AA127" i="3"/>
  <c r="Y127" i="3"/>
  <c r="W127" i="3"/>
  <c r="BK127" i="3"/>
  <c r="N127" i="3"/>
  <c r="BF127" i="3"/>
  <c r="BI126" i="3"/>
  <c r="BH126" i="3"/>
  <c r="BG126" i="3"/>
  <c r="BE126" i="3"/>
  <c r="AA126" i="3"/>
  <c r="AA125" i="3"/>
  <c r="AA124" i="3" s="1"/>
  <c r="AA123" i="3"/>
  <c r="Y126" i="3"/>
  <c r="Y125" i="3"/>
  <c r="Y124" i="3" s="1"/>
  <c r="W126" i="3"/>
  <c r="W125" i="3"/>
  <c r="W124" i="3" s="1"/>
  <c r="W123" i="3"/>
  <c r="AU89" i="1" s="1"/>
  <c r="BK126" i="3"/>
  <c r="BK125" i="3" s="1"/>
  <c r="BK124" i="3" s="1"/>
  <c r="N125" i="3"/>
  <c r="N124" i="3"/>
  <c r="N89" i="3" s="1"/>
  <c r="N126" i="3"/>
  <c r="BF126" i="3" s="1"/>
  <c r="N90" i="3"/>
  <c r="M120" i="3"/>
  <c r="M119" i="3"/>
  <c r="F119" i="3"/>
  <c r="F117" i="3"/>
  <c r="F115" i="3"/>
  <c r="BI104" i="3"/>
  <c r="BH104" i="3"/>
  <c r="BG104" i="3"/>
  <c r="BE104" i="3"/>
  <c r="BI103" i="3"/>
  <c r="BH103" i="3"/>
  <c r="BG103" i="3"/>
  <c r="BE103" i="3"/>
  <c r="BI102" i="3"/>
  <c r="BH102" i="3"/>
  <c r="BG102" i="3"/>
  <c r="BE102" i="3"/>
  <c r="BI101" i="3"/>
  <c r="BH101" i="3"/>
  <c r="BG101" i="3"/>
  <c r="BE101" i="3"/>
  <c r="BI100" i="3"/>
  <c r="BH100" i="3"/>
  <c r="BG100" i="3"/>
  <c r="BE100" i="3"/>
  <c r="BI99" i="3"/>
  <c r="H36" i="3"/>
  <c r="BD89" i="1" s="1"/>
  <c r="BH99" i="3"/>
  <c r="BG99" i="3"/>
  <c r="H34" i="3"/>
  <c r="BB89" i="1" s="1"/>
  <c r="BE99" i="3"/>
  <c r="M84" i="3"/>
  <c r="M83" i="3"/>
  <c r="F83" i="3"/>
  <c r="F81" i="3"/>
  <c r="F79" i="3"/>
  <c r="O15" i="3"/>
  <c r="E15" i="3"/>
  <c r="F120" i="3"/>
  <c r="F84" i="3"/>
  <c r="O14" i="3"/>
  <c r="O9" i="3"/>
  <c r="M117" i="3"/>
  <c r="M81" i="3"/>
  <c r="F6" i="3"/>
  <c r="F114" i="3" s="1"/>
  <c r="F78" i="3"/>
  <c r="AY88" i="1"/>
  <c r="AX88" i="1"/>
  <c r="BI925" i="2"/>
  <c r="BH925" i="2"/>
  <c r="BG925" i="2"/>
  <c r="BE925" i="2"/>
  <c r="BK925" i="2"/>
  <c r="N925" i="2"/>
  <c r="BF925" i="2" s="1"/>
  <c r="BI924" i="2"/>
  <c r="BH924" i="2"/>
  <c r="BG924" i="2"/>
  <c r="BE924" i="2"/>
  <c r="BK924" i="2"/>
  <c r="N924" i="2"/>
  <c r="BF924" i="2" s="1"/>
  <c r="BI923" i="2"/>
  <c r="BH923" i="2"/>
  <c r="BG923" i="2"/>
  <c r="BE923" i="2"/>
  <c r="BK923" i="2"/>
  <c r="N923" i="2" s="1"/>
  <c r="BF923" i="2" s="1"/>
  <c r="BI922" i="2"/>
  <c r="BH922" i="2"/>
  <c r="BG922" i="2"/>
  <c r="BE922" i="2"/>
  <c r="BK922" i="2"/>
  <c r="N922" i="2"/>
  <c r="BF922" i="2" s="1"/>
  <c r="BI921" i="2"/>
  <c r="BH921" i="2"/>
  <c r="BG921" i="2"/>
  <c r="BE921" i="2"/>
  <c r="BK921" i="2"/>
  <c r="BK920" i="2" s="1"/>
  <c r="N920" i="2" s="1"/>
  <c r="N114" i="2" s="1"/>
  <c r="BI919" i="2"/>
  <c r="BH919" i="2"/>
  <c r="BG919" i="2"/>
  <c r="BE919" i="2"/>
  <c r="AA919" i="2"/>
  <c r="AA918" i="2" s="1"/>
  <c r="Y919" i="2"/>
  <c r="Y918" i="2" s="1"/>
  <c r="W919" i="2"/>
  <c r="W918" i="2" s="1"/>
  <c r="BK919" i="2"/>
  <c r="BK918" i="2" s="1"/>
  <c r="N918" i="2" s="1"/>
  <c r="N113" i="2" s="1"/>
  <c r="N919" i="2"/>
  <c r="BF919" i="2"/>
  <c r="BI917" i="2"/>
  <c r="BH917" i="2"/>
  <c r="BG917" i="2"/>
  <c r="BE917" i="2"/>
  <c r="AA917" i="2"/>
  <c r="Y917" i="2"/>
  <c r="W917" i="2"/>
  <c r="BK917" i="2"/>
  <c r="N917" i="2"/>
  <c r="BF917" i="2" s="1"/>
  <c r="BI916" i="2"/>
  <c r="BH916" i="2"/>
  <c r="BG916" i="2"/>
  <c r="BE916" i="2"/>
  <c r="AA916" i="2"/>
  <c r="Y916" i="2"/>
  <c r="W916" i="2"/>
  <c r="BK916" i="2"/>
  <c r="N916" i="2"/>
  <c r="BF916" i="2" s="1"/>
  <c r="BI915" i="2"/>
  <c r="BH915" i="2"/>
  <c r="BG915" i="2"/>
  <c r="BE915" i="2"/>
  <c r="AA915" i="2"/>
  <c r="Y915" i="2"/>
  <c r="W915" i="2"/>
  <c r="BK915" i="2"/>
  <c r="N915" i="2"/>
  <c r="BF915" i="2" s="1"/>
  <c r="BI914" i="2"/>
  <c r="BH914" i="2"/>
  <c r="BG914" i="2"/>
  <c r="BE914" i="2"/>
  <c r="AA914" i="2"/>
  <c r="Y914" i="2"/>
  <c r="W914" i="2"/>
  <c r="BK914" i="2"/>
  <c r="N914" i="2"/>
  <c r="BF914" i="2" s="1"/>
  <c r="BI913" i="2"/>
  <c r="BH913" i="2"/>
  <c r="BG913" i="2"/>
  <c r="BE913" i="2"/>
  <c r="AA913" i="2"/>
  <c r="Y913" i="2"/>
  <c r="W913" i="2"/>
  <c r="BK913" i="2"/>
  <c r="N913" i="2"/>
  <c r="BF913" i="2" s="1"/>
  <c r="BI912" i="2"/>
  <c r="BH912" i="2"/>
  <c r="BG912" i="2"/>
  <c r="BE912" i="2"/>
  <c r="AA912" i="2"/>
  <c r="Y912" i="2"/>
  <c r="W912" i="2"/>
  <c r="BK912" i="2"/>
  <c r="N912" i="2"/>
  <c r="BF912" i="2"/>
  <c r="BI911" i="2"/>
  <c r="BH911" i="2"/>
  <c r="BG911" i="2"/>
  <c r="BE911" i="2"/>
  <c r="AA911" i="2"/>
  <c r="Y911" i="2"/>
  <c r="W911" i="2"/>
  <c r="BK911" i="2"/>
  <c r="N911" i="2"/>
  <c r="BF911" i="2"/>
  <c r="BI910" i="2"/>
  <c r="BH910" i="2"/>
  <c r="BG910" i="2"/>
  <c r="BE910" i="2"/>
  <c r="AA910" i="2"/>
  <c r="Y910" i="2"/>
  <c r="W910" i="2"/>
  <c r="BK910" i="2"/>
  <c r="N910" i="2"/>
  <c r="BF910" i="2"/>
  <c r="BI909" i="2"/>
  <c r="BH909" i="2"/>
  <c r="BG909" i="2"/>
  <c r="BE909" i="2"/>
  <c r="AA909" i="2"/>
  <c r="Y909" i="2"/>
  <c r="W909" i="2"/>
  <c r="BK909" i="2"/>
  <c r="N909" i="2"/>
  <c r="BF909" i="2"/>
  <c r="BI908" i="2"/>
  <c r="BH908" i="2"/>
  <c r="BG908" i="2"/>
  <c r="BE908" i="2"/>
  <c r="AA908" i="2"/>
  <c r="Y908" i="2"/>
  <c r="W908" i="2"/>
  <c r="BK908" i="2"/>
  <c r="N908" i="2"/>
  <c r="BF908" i="2"/>
  <c r="BI907" i="2"/>
  <c r="BH907" i="2"/>
  <c r="BG907" i="2"/>
  <c r="BE907" i="2"/>
  <c r="AA907" i="2"/>
  <c r="Y907" i="2"/>
  <c r="W907" i="2"/>
  <c r="BK907" i="2"/>
  <c r="N907" i="2"/>
  <c r="BF907" i="2"/>
  <c r="BI906" i="2"/>
  <c r="BH906" i="2"/>
  <c r="BG906" i="2"/>
  <c r="BE906" i="2"/>
  <c r="AA906" i="2"/>
  <c r="Y906" i="2"/>
  <c r="W906" i="2"/>
  <c r="BK906" i="2"/>
  <c r="N906" i="2"/>
  <c r="BF906" i="2"/>
  <c r="BI905" i="2"/>
  <c r="BH905" i="2"/>
  <c r="BG905" i="2"/>
  <c r="BE905" i="2"/>
  <c r="AA905" i="2"/>
  <c r="Y905" i="2"/>
  <c r="W905" i="2"/>
  <c r="BK905" i="2"/>
  <c r="N905" i="2"/>
  <c r="BF905" i="2"/>
  <c r="BI904" i="2"/>
  <c r="BH904" i="2"/>
  <c r="BG904" i="2"/>
  <c r="BE904" i="2"/>
  <c r="AA904" i="2"/>
  <c r="Y904" i="2"/>
  <c r="W904" i="2"/>
  <c r="BK904" i="2"/>
  <c r="N904" i="2"/>
  <c r="BF904" i="2"/>
  <c r="BI903" i="2"/>
  <c r="BH903" i="2"/>
  <c r="BG903" i="2"/>
  <c r="BE903" i="2"/>
  <c r="AA903" i="2"/>
  <c r="Y903" i="2"/>
  <c r="W903" i="2"/>
  <c r="BK903" i="2"/>
  <c r="N903" i="2"/>
  <c r="BF903" i="2"/>
  <c r="BI902" i="2"/>
  <c r="BH902" i="2"/>
  <c r="BG902" i="2"/>
  <c r="BE902" i="2"/>
  <c r="AA902" i="2"/>
  <c r="Y902" i="2"/>
  <c r="W902" i="2"/>
  <c r="BK902" i="2"/>
  <c r="N902" i="2"/>
  <c r="BF902" i="2"/>
  <c r="BI901" i="2"/>
  <c r="BH901" i="2"/>
  <c r="BG901" i="2"/>
  <c r="BE901" i="2"/>
  <c r="AA901" i="2"/>
  <c r="Y901" i="2"/>
  <c r="W901" i="2"/>
  <c r="BK901" i="2"/>
  <c r="N901" i="2"/>
  <c r="BF901" i="2"/>
  <c r="BI900" i="2"/>
  <c r="BH900" i="2"/>
  <c r="BG900" i="2"/>
  <c r="BE900" i="2"/>
  <c r="AA900" i="2"/>
  <c r="Y900" i="2"/>
  <c r="W900" i="2"/>
  <c r="BK900" i="2"/>
  <c r="N900" i="2"/>
  <c r="BF900" i="2"/>
  <c r="BI899" i="2"/>
  <c r="BH899" i="2"/>
  <c r="BG899" i="2"/>
  <c r="BE899" i="2"/>
  <c r="AA899" i="2"/>
  <c r="Y899" i="2"/>
  <c r="W899" i="2"/>
  <c r="BK899" i="2"/>
  <c r="N899" i="2"/>
  <c r="BF899" i="2"/>
  <c r="BI898" i="2"/>
  <c r="BH898" i="2"/>
  <c r="BG898" i="2"/>
  <c r="BE898" i="2"/>
  <c r="AA898" i="2"/>
  <c r="Y898" i="2"/>
  <c r="W898" i="2"/>
  <c r="BK898" i="2"/>
  <c r="N898" i="2"/>
  <c r="BF898" i="2"/>
  <c r="BI897" i="2"/>
  <c r="BH897" i="2"/>
  <c r="BG897" i="2"/>
  <c r="BE897" i="2"/>
  <c r="AA897" i="2"/>
  <c r="Y897" i="2"/>
  <c r="W897" i="2"/>
  <c r="BK897" i="2"/>
  <c r="N897" i="2"/>
  <c r="BF897" i="2"/>
  <c r="BI896" i="2"/>
  <c r="BH896" i="2"/>
  <c r="BG896" i="2"/>
  <c r="BE896" i="2"/>
  <c r="AA896" i="2"/>
  <c r="Y896" i="2"/>
  <c r="W896" i="2"/>
  <c r="BK896" i="2"/>
  <c r="N896" i="2"/>
  <c r="BF896" i="2"/>
  <c r="BI895" i="2"/>
  <c r="BH895" i="2"/>
  <c r="BG895" i="2"/>
  <c r="BE895" i="2"/>
  <c r="AA895" i="2"/>
  <c r="Y895" i="2"/>
  <c r="W895" i="2"/>
  <c r="BK895" i="2"/>
  <c r="N895" i="2"/>
  <c r="BF895" i="2"/>
  <c r="BI894" i="2"/>
  <c r="BH894" i="2"/>
  <c r="BG894" i="2"/>
  <c r="BE894" i="2"/>
  <c r="AA894" i="2"/>
  <c r="Y894" i="2"/>
  <c r="W894" i="2"/>
  <c r="BK894" i="2"/>
  <c r="N894" i="2"/>
  <c r="BF894" i="2"/>
  <c r="BI893" i="2"/>
  <c r="BH893" i="2"/>
  <c r="BG893" i="2"/>
  <c r="BE893" i="2"/>
  <c r="AA893" i="2"/>
  <c r="Y893" i="2"/>
  <c r="W893" i="2"/>
  <c r="BK893" i="2"/>
  <c r="N893" i="2"/>
  <c r="BF893" i="2"/>
  <c r="BI892" i="2"/>
  <c r="BH892" i="2"/>
  <c r="BG892" i="2"/>
  <c r="BE892" i="2"/>
  <c r="AA892" i="2"/>
  <c r="Y892" i="2"/>
  <c r="W892" i="2"/>
  <c r="BK892" i="2"/>
  <c r="N892" i="2"/>
  <c r="BF892" i="2"/>
  <c r="BI891" i="2"/>
  <c r="BH891" i="2"/>
  <c r="BG891" i="2"/>
  <c r="BE891" i="2"/>
  <c r="AA891" i="2"/>
  <c r="Y891" i="2"/>
  <c r="W891" i="2"/>
  <c r="BK891" i="2"/>
  <c r="N891" i="2"/>
  <c r="BF891" i="2"/>
  <c r="BI890" i="2"/>
  <c r="BH890" i="2"/>
  <c r="BG890" i="2"/>
  <c r="BE890" i="2"/>
  <c r="AA890" i="2"/>
  <c r="Y890" i="2"/>
  <c r="W890" i="2"/>
  <c r="BK890" i="2"/>
  <c r="N890" i="2"/>
  <c r="BF890" i="2"/>
  <c r="BI889" i="2"/>
  <c r="BH889" i="2"/>
  <c r="BG889" i="2"/>
  <c r="BE889" i="2"/>
  <c r="AA889" i="2"/>
  <c r="Y889" i="2"/>
  <c r="W889" i="2"/>
  <c r="BK889" i="2"/>
  <c r="N889" i="2"/>
  <c r="BF889" i="2"/>
  <c r="BI888" i="2"/>
  <c r="BH888" i="2"/>
  <c r="BG888" i="2"/>
  <c r="BE888" i="2"/>
  <c r="AA888" i="2"/>
  <c r="Y888" i="2"/>
  <c r="W888" i="2"/>
  <c r="BK888" i="2"/>
  <c r="N888" i="2"/>
  <c r="BF888" i="2"/>
  <c r="BI887" i="2"/>
  <c r="BH887" i="2"/>
  <c r="BG887" i="2"/>
  <c r="BE887" i="2"/>
  <c r="AA887" i="2"/>
  <c r="Y887" i="2"/>
  <c r="W887" i="2"/>
  <c r="BK887" i="2"/>
  <c r="N887" i="2"/>
  <c r="BF887" i="2"/>
  <c r="BI886" i="2"/>
  <c r="BH886" i="2"/>
  <c r="BG886" i="2"/>
  <c r="BE886" i="2"/>
  <c r="AA886" i="2"/>
  <c r="Y886" i="2"/>
  <c r="W886" i="2"/>
  <c r="BK886" i="2"/>
  <c r="N886" i="2"/>
  <c r="BF886" i="2"/>
  <c r="BI885" i="2"/>
  <c r="BH885" i="2"/>
  <c r="BG885" i="2"/>
  <c r="BE885" i="2"/>
  <c r="AA885" i="2"/>
  <c r="Y885" i="2"/>
  <c r="W885" i="2"/>
  <c r="BK885" i="2"/>
  <c r="N885" i="2"/>
  <c r="BF885" i="2"/>
  <c r="BI884" i="2"/>
  <c r="BH884" i="2"/>
  <c r="BG884" i="2"/>
  <c r="BE884" i="2"/>
  <c r="AA884" i="2"/>
  <c r="Y884" i="2"/>
  <c r="W884" i="2"/>
  <c r="BK884" i="2"/>
  <c r="N884" i="2"/>
  <c r="BF884" i="2"/>
  <c r="BI883" i="2"/>
  <c r="BH883" i="2"/>
  <c r="BG883" i="2"/>
  <c r="BE883" i="2"/>
  <c r="AA883" i="2"/>
  <c r="Y883" i="2"/>
  <c r="W883" i="2"/>
  <c r="BK883" i="2"/>
  <c r="N883" i="2"/>
  <c r="BF883" i="2"/>
  <c r="BI882" i="2"/>
  <c r="BH882" i="2"/>
  <c r="BG882" i="2"/>
  <c r="BE882" i="2"/>
  <c r="AA882" i="2"/>
  <c r="Y882" i="2"/>
  <c r="W882" i="2"/>
  <c r="BK882" i="2"/>
  <c r="N882" i="2"/>
  <c r="BF882" i="2"/>
  <c r="BI881" i="2"/>
  <c r="BH881" i="2"/>
  <c r="BG881" i="2"/>
  <c r="BE881" i="2"/>
  <c r="AA881" i="2"/>
  <c r="Y881" i="2"/>
  <c r="W881" i="2"/>
  <c r="BK881" i="2"/>
  <c r="N881" i="2"/>
  <c r="BF881" i="2"/>
  <c r="BI880" i="2"/>
  <c r="BH880" i="2"/>
  <c r="BG880" i="2"/>
  <c r="BE880" i="2"/>
  <c r="AA880" i="2"/>
  <c r="Y880" i="2"/>
  <c r="W880" i="2"/>
  <c r="BK880" i="2"/>
  <c r="N880" i="2"/>
  <c r="BF880" i="2"/>
  <c r="BI879" i="2"/>
  <c r="BH879" i="2"/>
  <c r="BG879" i="2"/>
  <c r="BE879" i="2"/>
  <c r="AA879" i="2"/>
  <c r="Y879" i="2"/>
  <c r="W879" i="2"/>
  <c r="BK879" i="2"/>
  <c r="N879" i="2"/>
  <c r="BF879" i="2"/>
  <c r="BI878" i="2"/>
  <c r="BH878" i="2"/>
  <c r="BG878" i="2"/>
  <c r="BE878" i="2"/>
  <c r="AA878" i="2"/>
  <c r="Y878" i="2"/>
  <c r="W878" i="2"/>
  <c r="BK878" i="2"/>
  <c r="N878" i="2"/>
  <c r="BF878" i="2"/>
  <c r="BI877" i="2"/>
  <c r="BH877" i="2"/>
  <c r="BG877" i="2"/>
  <c r="BE877" i="2"/>
  <c r="AA877" i="2"/>
  <c r="Y877" i="2"/>
  <c r="W877" i="2"/>
  <c r="BK877" i="2"/>
  <c r="N877" i="2"/>
  <c r="BF877" i="2"/>
  <c r="BI876" i="2"/>
  <c r="BH876" i="2"/>
  <c r="BG876" i="2"/>
  <c r="BE876" i="2"/>
  <c r="AA876" i="2"/>
  <c r="Y876" i="2"/>
  <c r="W876" i="2"/>
  <c r="BK876" i="2"/>
  <c r="N876" i="2"/>
  <c r="BF876" i="2"/>
  <c r="BI875" i="2"/>
  <c r="BH875" i="2"/>
  <c r="BG875" i="2"/>
  <c r="BE875" i="2"/>
  <c r="AA875" i="2"/>
  <c r="Y875" i="2"/>
  <c r="W875" i="2"/>
  <c r="BK875" i="2"/>
  <c r="N875" i="2"/>
  <c r="BF875" i="2"/>
  <c r="BI874" i="2"/>
  <c r="BH874" i="2"/>
  <c r="BG874" i="2"/>
  <c r="BE874" i="2"/>
  <c r="AA874" i="2"/>
  <c r="Y874" i="2"/>
  <c r="W874" i="2"/>
  <c r="BK874" i="2"/>
  <c r="N874" i="2"/>
  <c r="BF874" i="2"/>
  <c r="BI873" i="2"/>
  <c r="BH873" i="2"/>
  <c r="BG873" i="2"/>
  <c r="BE873" i="2"/>
  <c r="AA873" i="2"/>
  <c r="Y873" i="2"/>
  <c r="W873" i="2"/>
  <c r="BK873" i="2"/>
  <c r="N873" i="2"/>
  <c r="BF873" i="2"/>
  <c r="BI872" i="2"/>
  <c r="BH872" i="2"/>
  <c r="BG872" i="2"/>
  <c r="BE872" i="2"/>
  <c r="AA872" i="2"/>
  <c r="Y872" i="2"/>
  <c r="W872" i="2"/>
  <c r="BK872" i="2"/>
  <c r="N872" i="2"/>
  <c r="BF872" i="2"/>
  <c r="BI871" i="2"/>
  <c r="BH871" i="2"/>
  <c r="BG871" i="2"/>
  <c r="BE871" i="2"/>
  <c r="AA871" i="2"/>
  <c r="Y871" i="2"/>
  <c r="W871" i="2"/>
  <c r="BK871" i="2"/>
  <c r="N871" i="2"/>
  <c r="BF871" i="2"/>
  <c r="BI870" i="2"/>
  <c r="BH870" i="2"/>
  <c r="BG870" i="2"/>
  <c r="BE870" i="2"/>
  <c r="AA870" i="2"/>
  <c r="Y870" i="2"/>
  <c r="W870" i="2"/>
  <c r="BK870" i="2"/>
  <c r="N870" i="2"/>
  <c r="BF870" i="2"/>
  <c r="BI869" i="2"/>
  <c r="BH869" i="2"/>
  <c r="BG869" i="2"/>
  <c r="BE869" i="2"/>
  <c r="AA869" i="2"/>
  <c r="Y869" i="2"/>
  <c r="W869" i="2"/>
  <c r="BK869" i="2"/>
  <c r="N869" i="2"/>
  <c r="BF869" i="2"/>
  <c r="BI868" i="2"/>
  <c r="BH868" i="2"/>
  <c r="BG868" i="2"/>
  <c r="BE868" i="2"/>
  <c r="AA868" i="2"/>
  <c r="Y868" i="2"/>
  <c r="W868" i="2"/>
  <c r="BK868" i="2"/>
  <c r="N868" i="2"/>
  <c r="BF868" i="2"/>
  <c r="BI867" i="2"/>
  <c r="BH867" i="2"/>
  <c r="BG867" i="2"/>
  <c r="BE867" i="2"/>
  <c r="AA867" i="2"/>
  <c r="Y867" i="2"/>
  <c r="W867" i="2"/>
  <c r="BK867" i="2"/>
  <c r="N867" i="2"/>
  <c r="BF867" i="2"/>
  <c r="BI866" i="2"/>
  <c r="BH866" i="2"/>
  <c r="BG866" i="2"/>
  <c r="BE866" i="2"/>
  <c r="AA866" i="2"/>
  <c r="Y866" i="2"/>
  <c r="W866" i="2"/>
  <c r="BK866" i="2"/>
  <c r="N866" i="2"/>
  <c r="BF866" i="2"/>
  <c r="BI865" i="2"/>
  <c r="BH865" i="2"/>
  <c r="BG865" i="2"/>
  <c r="BE865" i="2"/>
  <c r="AA865" i="2"/>
  <c r="Y865" i="2"/>
  <c r="W865" i="2"/>
  <c r="BK865" i="2"/>
  <c r="N865" i="2"/>
  <c r="BF865" i="2"/>
  <c r="BI864" i="2"/>
  <c r="BH864" i="2"/>
  <c r="BG864" i="2"/>
  <c r="BE864" i="2"/>
  <c r="AA864" i="2"/>
  <c r="Y864" i="2"/>
  <c r="W864" i="2"/>
  <c r="BK864" i="2"/>
  <c r="N864" i="2"/>
  <c r="BF864" i="2"/>
  <c r="BI863" i="2"/>
  <c r="BH863" i="2"/>
  <c r="BG863" i="2"/>
  <c r="BE863" i="2"/>
  <c r="AA863" i="2"/>
  <c r="Y863" i="2"/>
  <c r="W863" i="2"/>
  <c r="BK863" i="2"/>
  <c r="N863" i="2"/>
  <c r="BF863" i="2"/>
  <c r="BI862" i="2"/>
  <c r="BH862" i="2"/>
  <c r="BG862" i="2"/>
  <c r="BE862" i="2"/>
  <c r="AA862" i="2"/>
  <c r="Y862" i="2"/>
  <c r="W862" i="2"/>
  <c r="BK862" i="2"/>
  <c r="N862" i="2"/>
  <c r="BF862" i="2"/>
  <c r="BI861" i="2"/>
  <c r="BH861" i="2"/>
  <c r="BG861" i="2"/>
  <c r="BE861" i="2"/>
  <c r="AA861" i="2"/>
  <c r="Y861" i="2"/>
  <c r="W861" i="2"/>
  <c r="BK861" i="2"/>
  <c r="N861" i="2"/>
  <c r="BF861" i="2"/>
  <c r="BI860" i="2"/>
  <c r="BH860" i="2"/>
  <c r="BG860" i="2"/>
  <c r="BE860" i="2"/>
  <c r="AA860" i="2"/>
  <c r="Y860" i="2"/>
  <c r="W860" i="2"/>
  <c r="BK860" i="2"/>
  <c r="N860" i="2"/>
  <c r="BF860" i="2"/>
  <c r="BI859" i="2"/>
  <c r="BH859" i="2"/>
  <c r="BG859" i="2"/>
  <c r="BE859" i="2"/>
  <c r="AA859" i="2"/>
  <c r="Y859" i="2"/>
  <c r="W859" i="2"/>
  <c r="BK859" i="2"/>
  <c r="N859" i="2"/>
  <c r="BF859" i="2"/>
  <c r="BI858" i="2"/>
  <c r="BH858" i="2"/>
  <c r="BG858" i="2"/>
  <c r="BE858" i="2"/>
  <c r="AA858" i="2"/>
  <c r="AA857" i="2"/>
  <c r="AA856" i="2" s="1"/>
  <c r="Y858" i="2"/>
  <c r="Y857" i="2" s="1"/>
  <c r="Y856" i="2" s="1"/>
  <c r="W858" i="2"/>
  <c r="W857" i="2"/>
  <c r="W856" i="2" s="1"/>
  <c r="BK858" i="2"/>
  <c r="BK857" i="2" s="1"/>
  <c r="N858" i="2"/>
  <c r="BF858" i="2"/>
  <c r="BI855" i="2"/>
  <c r="BH855" i="2"/>
  <c r="BG855" i="2"/>
  <c r="BE855" i="2"/>
  <c r="AA855" i="2"/>
  <c r="Y855" i="2"/>
  <c r="W855" i="2"/>
  <c r="BK855" i="2"/>
  <c r="N855" i="2"/>
  <c r="BF855" i="2"/>
  <c r="BI825" i="2"/>
  <c r="BH825" i="2"/>
  <c r="BG825" i="2"/>
  <c r="BE825" i="2"/>
  <c r="AA825" i="2"/>
  <c r="Y825" i="2"/>
  <c r="W825" i="2"/>
  <c r="BK825" i="2"/>
  <c r="N825" i="2"/>
  <c r="BF825" i="2"/>
  <c r="BI822" i="2"/>
  <c r="BH822" i="2"/>
  <c r="BG822" i="2"/>
  <c r="BE822" i="2"/>
  <c r="AA822" i="2"/>
  <c r="Y822" i="2"/>
  <c r="W822" i="2"/>
  <c r="BK822" i="2"/>
  <c r="N822" i="2"/>
  <c r="BF822" i="2"/>
  <c r="BI815" i="2"/>
  <c r="BH815" i="2"/>
  <c r="BG815" i="2"/>
  <c r="BE815" i="2"/>
  <c r="AA815" i="2"/>
  <c r="AA814" i="2"/>
  <c r="Y815" i="2"/>
  <c r="Y814" i="2"/>
  <c r="W815" i="2"/>
  <c r="W814" i="2"/>
  <c r="BK815" i="2"/>
  <c r="BK814" i="2"/>
  <c r="N814" i="2" s="1"/>
  <c r="N110" i="2" s="1"/>
  <c r="N815" i="2"/>
  <c r="BF815" i="2" s="1"/>
  <c r="BI808" i="2"/>
  <c r="BH808" i="2"/>
  <c r="BG808" i="2"/>
  <c r="BE808" i="2"/>
  <c r="AA808" i="2"/>
  <c r="Y808" i="2"/>
  <c r="W808" i="2"/>
  <c r="BK808" i="2"/>
  <c r="N808" i="2"/>
  <c r="BF808" i="2"/>
  <c r="BI793" i="2"/>
  <c r="BH793" i="2"/>
  <c r="BG793" i="2"/>
  <c r="BE793" i="2"/>
  <c r="AA793" i="2"/>
  <c r="Y793" i="2"/>
  <c r="W793" i="2"/>
  <c r="BK793" i="2"/>
  <c r="N793" i="2"/>
  <c r="BF793" i="2"/>
  <c r="BI788" i="2"/>
  <c r="BH788" i="2"/>
  <c r="BG788" i="2"/>
  <c r="BE788" i="2"/>
  <c r="AA788" i="2"/>
  <c r="Y788" i="2"/>
  <c r="W788" i="2"/>
  <c r="BK788" i="2"/>
  <c r="N788" i="2"/>
  <c r="BF788" i="2"/>
  <c r="BI782" i="2"/>
  <c r="BH782" i="2"/>
  <c r="BG782" i="2"/>
  <c r="BE782" i="2"/>
  <c r="AA782" i="2"/>
  <c r="AA781" i="2"/>
  <c r="Y782" i="2"/>
  <c r="Y781" i="2"/>
  <c r="W782" i="2"/>
  <c r="W781" i="2"/>
  <c r="BK782" i="2"/>
  <c r="BK781" i="2"/>
  <c r="N781" i="2" s="1"/>
  <c r="N109" i="2" s="1"/>
  <c r="N782" i="2"/>
  <c r="BF782" i="2" s="1"/>
  <c r="BI780" i="2"/>
  <c r="BH780" i="2"/>
  <c r="BG780" i="2"/>
  <c r="BE780" i="2"/>
  <c r="AA780" i="2"/>
  <c r="Y780" i="2"/>
  <c r="W780" i="2"/>
  <c r="BK780" i="2"/>
  <c r="N780" i="2"/>
  <c r="BF780" i="2"/>
  <c r="BI779" i="2"/>
  <c r="BH779" i="2"/>
  <c r="BG779" i="2"/>
  <c r="BE779" i="2"/>
  <c r="AA779" i="2"/>
  <c r="Y779" i="2"/>
  <c r="W779" i="2"/>
  <c r="BK779" i="2"/>
  <c r="N779" i="2"/>
  <c r="BF779" i="2"/>
  <c r="BI774" i="2"/>
  <c r="BH774" i="2"/>
  <c r="BG774" i="2"/>
  <c r="BE774" i="2"/>
  <c r="AA774" i="2"/>
  <c r="AA773" i="2"/>
  <c r="Y774" i="2"/>
  <c r="Y773" i="2"/>
  <c r="W774" i="2"/>
  <c r="W773" i="2"/>
  <c r="BK774" i="2"/>
  <c r="BK773" i="2"/>
  <c r="N773" i="2" s="1"/>
  <c r="N108" i="2" s="1"/>
  <c r="N774" i="2"/>
  <c r="BF774" i="2" s="1"/>
  <c r="BI772" i="2"/>
  <c r="BH772" i="2"/>
  <c r="BG772" i="2"/>
  <c r="BE772" i="2"/>
  <c r="AA772" i="2"/>
  <c r="Y772" i="2"/>
  <c r="W772" i="2"/>
  <c r="BK772" i="2"/>
  <c r="N772" i="2"/>
  <c r="BF772" i="2"/>
  <c r="BI771" i="2"/>
  <c r="BH771" i="2"/>
  <c r="BG771" i="2"/>
  <c r="BE771" i="2"/>
  <c r="AA771" i="2"/>
  <c r="Y771" i="2"/>
  <c r="W771" i="2"/>
  <c r="BK771" i="2"/>
  <c r="N771" i="2"/>
  <c r="BF771" i="2"/>
  <c r="BI766" i="2"/>
  <c r="BH766" i="2"/>
  <c r="BG766" i="2"/>
  <c r="BE766" i="2"/>
  <c r="AA766" i="2"/>
  <c r="AA765" i="2"/>
  <c r="Y766" i="2"/>
  <c r="Y765" i="2"/>
  <c r="W766" i="2"/>
  <c r="W765" i="2"/>
  <c r="BK766" i="2"/>
  <c r="BK765" i="2"/>
  <c r="N765" i="2" s="1"/>
  <c r="N107" i="2" s="1"/>
  <c r="N766" i="2"/>
  <c r="BF766" i="2" s="1"/>
  <c r="BI764" i="2"/>
  <c r="BH764" i="2"/>
  <c r="BG764" i="2"/>
  <c r="BE764" i="2"/>
  <c r="AA764" i="2"/>
  <c r="Y764" i="2"/>
  <c r="W764" i="2"/>
  <c r="BK764" i="2"/>
  <c r="N764" i="2"/>
  <c r="BF764" i="2"/>
  <c r="BI763" i="2"/>
  <c r="BH763" i="2"/>
  <c r="BG763" i="2"/>
  <c r="BE763" i="2"/>
  <c r="AA763" i="2"/>
  <c r="Y763" i="2"/>
  <c r="W763" i="2"/>
  <c r="BK763" i="2"/>
  <c r="N763" i="2"/>
  <c r="BF763" i="2"/>
  <c r="BI759" i="2"/>
  <c r="BH759" i="2"/>
  <c r="BG759" i="2"/>
  <c r="BE759" i="2"/>
  <c r="AA759" i="2"/>
  <c r="Y759" i="2"/>
  <c r="W759" i="2"/>
  <c r="BK759" i="2"/>
  <c r="N759" i="2"/>
  <c r="BF759" i="2"/>
  <c r="BI755" i="2"/>
  <c r="BH755" i="2"/>
  <c r="BG755" i="2"/>
  <c r="BE755" i="2"/>
  <c r="AA755" i="2"/>
  <c r="Y755" i="2"/>
  <c r="W755" i="2"/>
  <c r="BK755" i="2"/>
  <c r="N755" i="2"/>
  <c r="BF755" i="2"/>
  <c r="BI751" i="2"/>
  <c r="BH751" i="2"/>
  <c r="BG751" i="2"/>
  <c r="BE751" i="2"/>
  <c r="AA751" i="2"/>
  <c r="Y751" i="2"/>
  <c r="W751" i="2"/>
  <c r="BK751" i="2"/>
  <c r="N751" i="2"/>
  <c r="BF751" i="2"/>
  <c r="BI747" i="2"/>
  <c r="BH747" i="2"/>
  <c r="BG747" i="2"/>
  <c r="BE747" i="2"/>
  <c r="AA747" i="2"/>
  <c r="Y747" i="2"/>
  <c r="W747" i="2"/>
  <c r="BK747" i="2"/>
  <c r="N747" i="2"/>
  <c r="BF747" i="2"/>
  <c r="BI743" i="2"/>
  <c r="BH743" i="2"/>
  <c r="BG743" i="2"/>
  <c r="BE743" i="2"/>
  <c r="AA743" i="2"/>
  <c r="Y743" i="2"/>
  <c r="W743" i="2"/>
  <c r="BK743" i="2"/>
  <c r="N743" i="2"/>
  <c r="BF743" i="2"/>
  <c r="BI742" i="2"/>
  <c r="BH742" i="2"/>
  <c r="BG742" i="2"/>
  <c r="BE742" i="2"/>
  <c r="AA742" i="2"/>
  <c r="Y742" i="2"/>
  <c r="W742" i="2"/>
  <c r="BK742" i="2"/>
  <c r="N742" i="2"/>
  <c r="BF742" i="2"/>
  <c r="BI741" i="2"/>
  <c r="BH741" i="2"/>
  <c r="BG741" i="2"/>
  <c r="BE741" i="2"/>
  <c r="AA741" i="2"/>
  <c r="Y741" i="2"/>
  <c r="W741" i="2"/>
  <c r="BK741" i="2"/>
  <c r="N741" i="2"/>
  <c r="BF741" i="2"/>
  <c r="BI740" i="2"/>
  <c r="BH740" i="2"/>
  <c r="BG740" i="2"/>
  <c r="BE740" i="2"/>
  <c r="AA740" i="2"/>
  <c r="Y740" i="2"/>
  <c r="W740" i="2"/>
  <c r="BK740" i="2"/>
  <c r="N740" i="2"/>
  <c r="BF740" i="2"/>
  <c r="BI739" i="2"/>
  <c r="BH739" i="2"/>
  <c r="BG739" i="2"/>
  <c r="BE739" i="2"/>
  <c r="AA739" i="2"/>
  <c r="Y739" i="2"/>
  <c r="W739" i="2"/>
  <c r="BK739" i="2"/>
  <c r="N739" i="2"/>
  <c r="BF739" i="2"/>
  <c r="BI738" i="2"/>
  <c r="BH738" i="2"/>
  <c r="BG738" i="2"/>
  <c r="BE738" i="2"/>
  <c r="AA738" i="2"/>
  <c r="Y738" i="2"/>
  <c r="W738" i="2"/>
  <c r="BK738" i="2"/>
  <c r="N738" i="2"/>
  <c r="BF738" i="2"/>
  <c r="BI737" i="2"/>
  <c r="BH737" i="2"/>
  <c r="BG737" i="2"/>
  <c r="BE737" i="2"/>
  <c r="AA737" i="2"/>
  <c r="Y737" i="2"/>
  <c r="W737" i="2"/>
  <c r="BK737" i="2"/>
  <c r="N737" i="2"/>
  <c r="BF737" i="2"/>
  <c r="BI736" i="2"/>
  <c r="BH736" i="2"/>
  <c r="BG736" i="2"/>
  <c r="BE736" i="2"/>
  <c r="AA736" i="2"/>
  <c r="Y736" i="2"/>
  <c r="W736" i="2"/>
  <c r="BK736" i="2"/>
  <c r="N736" i="2"/>
  <c r="BF736" i="2"/>
  <c r="BI732" i="2"/>
  <c r="BH732" i="2"/>
  <c r="BG732" i="2"/>
  <c r="BE732" i="2"/>
  <c r="AA732" i="2"/>
  <c r="Y732" i="2"/>
  <c r="W732" i="2"/>
  <c r="BK732" i="2"/>
  <c r="N732" i="2"/>
  <c r="BF732" i="2"/>
  <c r="BI731" i="2"/>
  <c r="BH731" i="2"/>
  <c r="BG731" i="2"/>
  <c r="BE731" i="2"/>
  <c r="AA731" i="2"/>
  <c r="Y731" i="2"/>
  <c r="W731" i="2"/>
  <c r="BK731" i="2"/>
  <c r="N731" i="2"/>
  <c r="BF731" i="2"/>
  <c r="BI726" i="2"/>
  <c r="BH726" i="2"/>
  <c r="BG726" i="2"/>
  <c r="BE726" i="2"/>
  <c r="AA726" i="2"/>
  <c r="Y726" i="2"/>
  <c r="W726" i="2"/>
  <c r="BK726" i="2"/>
  <c r="N726" i="2"/>
  <c r="BF726" i="2"/>
  <c r="BI725" i="2"/>
  <c r="BH725" i="2"/>
  <c r="BG725" i="2"/>
  <c r="BE725" i="2"/>
  <c r="AA725" i="2"/>
  <c r="Y725" i="2"/>
  <c r="W725" i="2"/>
  <c r="BK725" i="2"/>
  <c r="N725" i="2"/>
  <c r="BF725" i="2"/>
  <c r="BI721" i="2"/>
  <c r="BH721" i="2"/>
  <c r="BG721" i="2"/>
  <c r="BE721" i="2"/>
  <c r="AA721" i="2"/>
  <c r="Y721" i="2"/>
  <c r="W721" i="2"/>
  <c r="BK721" i="2"/>
  <c r="N721" i="2"/>
  <c r="BF721" i="2"/>
  <c r="BI720" i="2"/>
  <c r="BH720" i="2"/>
  <c r="BG720" i="2"/>
  <c r="BE720" i="2"/>
  <c r="AA720" i="2"/>
  <c r="Y720" i="2"/>
  <c r="W720" i="2"/>
  <c r="BK720" i="2"/>
  <c r="N720" i="2"/>
  <c r="BF720" i="2"/>
  <c r="BI716" i="2"/>
  <c r="BH716" i="2"/>
  <c r="BG716" i="2"/>
  <c r="BE716" i="2"/>
  <c r="AA716" i="2"/>
  <c r="Y716" i="2"/>
  <c r="W716" i="2"/>
  <c r="BK716" i="2"/>
  <c r="N716" i="2"/>
  <c r="BF716" i="2"/>
  <c r="BI715" i="2"/>
  <c r="BH715" i="2"/>
  <c r="BG715" i="2"/>
  <c r="BE715" i="2"/>
  <c r="AA715" i="2"/>
  <c r="Y715" i="2"/>
  <c r="W715" i="2"/>
  <c r="BK715" i="2"/>
  <c r="N715" i="2"/>
  <c r="BF715" i="2"/>
  <c r="BI714" i="2"/>
  <c r="BH714" i="2"/>
  <c r="BG714" i="2"/>
  <c r="BE714" i="2"/>
  <c r="AA714" i="2"/>
  <c r="Y714" i="2"/>
  <c r="W714" i="2"/>
  <c r="BK714" i="2"/>
  <c r="N714" i="2"/>
  <c r="BF714" i="2"/>
  <c r="BI713" i="2"/>
  <c r="BH713" i="2"/>
  <c r="BG713" i="2"/>
  <c r="BE713" i="2"/>
  <c r="AA713" i="2"/>
  <c r="Y713" i="2"/>
  <c r="W713" i="2"/>
  <c r="BK713" i="2"/>
  <c r="N713" i="2"/>
  <c r="BF713" i="2"/>
  <c r="BI712" i="2"/>
  <c r="BH712" i="2"/>
  <c r="BG712" i="2"/>
  <c r="BE712" i="2"/>
  <c r="AA712" i="2"/>
  <c r="Y712" i="2"/>
  <c r="W712" i="2"/>
  <c r="BK712" i="2"/>
  <c r="N712" i="2"/>
  <c r="BF712" i="2"/>
  <c r="BI711" i="2"/>
  <c r="BH711" i="2"/>
  <c r="BG711" i="2"/>
  <c r="BE711" i="2"/>
  <c r="AA711" i="2"/>
  <c r="Y711" i="2"/>
  <c r="W711" i="2"/>
  <c r="BK711" i="2"/>
  <c r="N711" i="2"/>
  <c r="BF711" i="2"/>
  <c r="BI710" i="2"/>
  <c r="BH710" i="2"/>
  <c r="BG710" i="2"/>
  <c r="BE710" i="2"/>
  <c r="AA710" i="2"/>
  <c r="Y710" i="2"/>
  <c r="W710" i="2"/>
  <c r="BK710" i="2"/>
  <c r="N710" i="2"/>
  <c r="BF710" i="2"/>
  <c r="BI709" i="2"/>
  <c r="BH709" i="2"/>
  <c r="BG709" i="2"/>
  <c r="BE709" i="2"/>
  <c r="AA709" i="2"/>
  <c r="Y709" i="2"/>
  <c r="W709" i="2"/>
  <c r="BK709" i="2"/>
  <c r="N709" i="2"/>
  <c r="BF709" i="2"/>
  <c r="BI708" i="2"/>
  <c r="BH708" i="2"/>
  <c r="BG708" i="2"/>
  <c r="BE708" i="2"/>
  <c r="AA708" i="2"/>
  <c r="Y708" i="2"/>
  <c r="W708" i="2"/>
  <c r="BK708" i="2"/>
  <c r="N708" i="2"/>
  <c r="BF708" i="2"/>
  <c r="BI707" i="2"/>
  <c r="BH707" i="2"/>
  <c r="BG707" i="2"/>
  <c r="BE707" i="2"/>
  <c r="AA707" i="2"/>
  <c r="Y707" i="2"/>
  <c r="W707" i="2"/>
  <c r="BK707" i="2"/>
  <c r="N707" i="2"/>
  <c r="BF707" i="2"/>
  <c r="BI706" i="2"/>
  <c r="BH706" i="2"/>
  <c r="BG706" i="2"/>
  <c r="BE706" i="2"/>
  <c r="AA706" i="2"/>
  <c r="AA705" i="2"/>
  <c r="Y706" i="2"/>
  <c r="Y705" i="2"/>
  <c r="W706" i="2"/>
  <c r="W705" i="2"/>
  <c r="BK706" i="2"/>
  <c r="BK705" i="2"/>
  <c r="N705" i="2" s="1"/>
  <c r="N106" i="2" s="1"/>
  <c r="N706" i="2"/>
  <c r="BF706" i="2" s="1"/>
  <c r="BI704" i="2"/>
  <c r="BH704" i="2"/>
  <c r="BG704" i="2"/>
  <c r="BE704" i="2"/>
  <c r="AA704" i="2"/>
  <c r="Y704" i="2"/>
  <c r="W704" i="2"/>
  <c r="BK704" i="2"/>
  <c r="N704" i="2"/>
  <c r="BF704" i="2"/>
  <c r="BI703" i="2"/>
  <c r="BH703" i="2"/>
  <c r="BG703" i="2"/>
  <c r="BE703" i="2"/>
  <c r="AA703" i="2"/>
  <c r="Y703" i="2"/>
  <c r="W703" i="2"/>
  <c r="BK703" i="2"/>
  <c r="N703" i="2"/>
  <c r="BF703" i="2"/>
  <c r="BI700" i="2"/>
  <c r="BH700" i="2"/>
  <c r="BG700" i="2"/>
  <c r="BE700" i="2"/>
  <c r="AA700" i="2"/>
  <c r="Y700" i="2"/>
  <c r="W700" i="2"/>
  <c r="BK700" i="2"/>
  <c r="N700" i="2"/>
  <c r="BF700" i="2"/>
  <c r="BI697" i="2"/>
  <c r="BH697" i="2"/>
  <c r="BG697" i="2"/>
  <c r="BE697" i="2"/>
  <c r="AA697" i="2"/>
  <c r="Y697" i="2"/>
  <c r="W697" i="2"/>
  <c r="BK697" i="2"/>
  <c r="N697" i="2"/>
  <c r="BF697" i="2"/>
  <c r="BI696" i="2"/>
  <c r="BH696" i="2"/>
  <c r="BG696" i="2"/>
  <c r="BE696" i="2"/>
  <c r="AA696" i="2"/>
  <c r="Y696" i="2"/>
  <c r="W696" i="2"/>
  <c r="BK696" i="2"/>
  <c r="N696" i="2"/>
  <c r="BF696" i="2"/>
  <c r="BI695" i="2"/>
  <c r="BH695" i="2"/>
  <c r="BG695" i="2"/>
  <c r="BE695" i="2"/>
  <c r="AA695" i="2"/>
  <c r="Y695" i="2"/>
  <c r="W695" i="2"/>
  <c r="BK695" i="2"/>
  <c r="N695" i="2"/>
  <c r="BF695" i="2"/>
  <c r="BI694" i="2"/>
  <c r="BH694" i="2"/>
  <c r="BG694" i="2"/>
  <c r="BE694" i="2"/>
  <c r="AA694" i="2"/>
  <c r="Y694" i="2"/>
  <c r="W694" i="2"/>
  <c r="BK694" i="2"/>
  <c r="N694" i="2"/>
  <c r="BF694" i="2"/>
  <c r="BI693" i="2"/>
  <c r="BH693" i="2"/>
  <c r="BG693" i="2"/>
  <c r="BE693" i="2"/>
  <c r="AA693" i="2"/>
  <c r="AA692" i="2"/>
  <c r="Y693" i="2"/>
  <c r="Y692" i="2"/>
  <c r="W693" i="2"/>
  <c r="W692" i="2"/>
  <c r="BK693" i="2"/>
  <c r="BK692" i="2"/>
  <c r="N692" i="2" s="1"/>
  <c r="N105" i="2" s="1"/>
  <c r="N693" i="2"/>
  <c r="BF693" i="2" s="1"/>
  <c r="BI691" i="2"/>
  <c r="BH691" i="2"/>
  <c r="BG691" i="2"/>
  <c r="BE691" i="2"/>
  <c r="AA691" i="2"/>
  <c r="Y691" i="2"/>
  <c r="W691" i="2"/>
  <c r="BK691" i="2"/>
  <c r="N691" i="2"/>
  <c r="BF691" i="2"/>
  <c r="BI687" i="2"/>
  <c r="BH687" i="2"/>
  <c r="BG687" i="2"/>
  <c r="BE687" i="2"/>
  <c r="AA687" i="2"/>
  <c r="Y687" i="2"/>
  <c r="W687" i="2"/>
  <c r="BK687" i="2"/>
  <c r="N687" i="2"/>
  <c r="BF687" i="2"/>
  <c r="BI683" i="2"/>
  <c r="BH683" i="2"/>
  <c r="BG683" i="2"/>
  <c r="BE683" i="2"/>
  <c r="AA683" i="2"/>
  <c r="Y683" i="2"/>
  <c r="W683" i="2"/>
  <c r="BK683" i="2"/>
  <c r="N683" i="2"/>
  <c r="BF683" i="2"/>
  <c r="BI682" i="2"/>
  <c r="BH682" i="2"/>
  <c r="BG682" i="2"/>
  <c r="BE682" i="2"/>
  <c r="AA682" i="2"/>
  <c r="Y682" i="2"/>
  <c r="W682" i="2"/>
  <c r="BK682" i="2"/>
  <c r="N682" i="2"/>
  <c r="BF682" i="2"/>
  <c r="BI681" i="2"/>
  <c r="BH681" i="2"/>
  <c r="BG681" i="2"/>
  <c r="BE681" i="2"/>
  <c r="AA681" i="2"/>
  <c r="Y681" i="2"/>
  <c r="W681" i="2"/>
  <c r="BK681" i="2"/>
  <c r="N681" i="2"/>
  <c r="BF681" i="2"/>
  <c r="BI680" i="2"/>
  <c r="BH680" i="2"/>
  <c r="BG680" i="2"/>
  <c r="BE680" i="2"/>
  <c r="AA680" i="2"/>
  <c r="Y680" i="2"/>
  <c r="W680" i="2"/>
  <c r="BK680" i="2"/>
  <c r="N680" i="2"/>
  <c r="BF680" i="2"/>
  <c r="BI677" i="2"/>
  <c r="BH677" i="2"/>
  <c r="BG677" i="2"/>
  <c r="BE677" i="2"/>
  <c r="AA677" i="2"/>
  <c r="AA676" i="2"/>
  <c r="Y677" i="2"/>
  <c r="Y676" i="2"/>
  <c r="W677" i="2"/>
  <c r="W676" i="2"/>
  <c r="BK677" i="2"/>
  <c r="BK676" i="2"/>
  <c r="N676" i="2" s="1"/>
  <c r="N104" i="2" s="1"/>
  <c r="N677" i="2"/>
  <c r="BF677" i="2" s="1"/>
  <c r="BI675" i="2"/>
  <c r="BH675" i="2"/>
  <c r="BG675" i="2"/>
  <c r="BE675" i="2"/>
  <c r="AA675" i="2"/>
  <c r="Y675" i="2"/>
  <c r="W675" i="2"/>
  <c r="BK675" i="2"/>
  <c r="N675" i="2"/>
  <c r="BF675" i="2"/>
  <c r="BI672" i="2"/>
  <c r="BH672" i="2"/>
  <c r="BG672" i="2"/>
  <c r="BE672" i="2"/>
  <c r="AA672" i="2"/>
  <c r="Y672" i="2"/>
  <c r="W672" i="2"/>
  <c r="BK672" i="2"/>
  <c r="N672" i="2"/>
  <c r="BF672" i="2"/>
  <c r="BI671" i="2"/>
  <c r="BH671" i="2"/>
  <c r="BG671" i="2"/>
  <c r="BE671" i="2"/>
  <c r="AA671" i="2"/>
  <c r="Y671" i="2"/>
  <c r="W671" i="2"/>
  <c r="BK671" i="2"/>
  <c r="N671" i="2"/>
  <c r="BF671" i="2"/>
  <c r="BI670" i="2"/>
  <c r="BH670" i="2"/>
  <c r="BG670" i="2"/>
  <c r="BE670" i="2"/>
  <c r="AA670" i="2"/>
  <c r="Y670" i="2"/>
  <c r="W670" i="2"/>
  <c r="BK670" i="2"/>
  <c r="N670" i="2"/>
  <c r="BF670" i="2"/>
  <c r="BI667" i="2"/>
  <c r="BH667" i="2"/>
  <c r="BG667" i="2"/>
  <c r="BE667" i="2"/>
  <c r="AA667" i="2"/>
  <c r="Y667" i="2"/>
  <c r="W667" i="2"/>
  <c r="BK667" i="2"/>
  <c r="N667" i="2"/>
  <c r="BF667" i="2"/>
  <c r="BI664" i="2"/>
  <c r="BH664" i="2"/>
  <c r="BG664" i="2"/>
  <c r="BE664" i="2"/>
  <c r="AA664" i="2"/>
  <c r="Y664" i="2"/>
  <c r="W664" i="2"/>
  <c r="BK664" i="2"/>
  <c r="N664" i="2"/>
  <c r="BF664" i="2"/>
  <c r="BI661" i="2"/>
  <c r="BH661" i="2"/>
  <c r="BG661" i="2"/>
  <c r="BE661" i="2"/>
  <c r="AA661" i="2"/>
  <c r="Y661" i="2"/>
  <c r="W661" i="2"/>
  <c r="BK661" i="2"/>
  <c r="N661" i="2"/>
  <c r="BF661" i="2"/>
  <c r="BI658" i="2"/>
  <c r="BH658" i="2"/>
  <c r="BG658" i="2"/>
  <c r="BE658" i="2"/>
  <c r="AA658" i="2"/>
  <c r="Y658" i="2"/>
  <c r="W658" i="2"/>
  <c r="BK658" i="2"/>
  <c r="N658" i="2"/>
  <c r="BF658" i="2"/>
  <c r="BI657" i="2"/>
  <c r="BH657" i="2"/>
  <c r="BG657" i="2"/>
  <c r="BE657" i="2"/>
  <c r="AA657" i="2"/>
  <c r="Y657" i="2"/>
  <c r="W657" i="2"/>
  <c r="BK657" i="2"/>
  <c r="N657" i="2"/>
  <c r="BF657" i="2"/>
  <c r="BI656" i="2"/>
  <c r="BH656" i="2"/>
  <c r="BG656" i="2"/>
  <c r="BE656" i="2"/>
  <c r="AA656" i="2"/>
  <c r="Y656" i="2"/>
  <c r="W656" i="2"/>
  <c r="BK656" i="2"/>
  <c r="N656" i="2"/>
  <c r="BF656" i="2"/>
  <c r="BI655" i="2"/>
  <c r="BH655" i="2"/>
  <c r="BG655" i="2"/>
  <c r="BE655" i="2"/>
  <c r="AA655" i="2"/>
  <c r="Y655" i="2"/>
  <c r="W655" i="2"/>
  <c r="BK655" i="2"/>
  <c r="N655" i="2"/>
  <c r="BF655" i="2"/>
  <c r="BI654" i="2"/>
  <c r="BH654" i="2"/>
  <c r="BG654" i="2"/>
  <c r="BE654" i="2"/>
  <c r="AA654" i="2"/>
  <c r="Y654" i="2"/>
  <c r="W654" i="2"/>
  <c r="BK654" i="2"/>
  <c r="N654" i="2"/>
  <c r="BF654" i="2"/>
  <c r="BI653" i="2"/>
  <c r="BH653" i="2"/>
  <c r="BG653" i="2"/>
  <c r="BE653" i="2"/>
  <c r="AA653" i="2"/>
  <c r="Y653" i="2"/>
  <c r="W653" i="2"/>
  <c r="BK653" i="2"/>
  <c r="N653" i="2"/>
  <c r="BF653" i="2"/>
  <c r="BI652" i="2"/>
  <c r="BH652" i="2"/>
  <c r="BG652" i="2"/>
  <c r="BE652" i="2"/>
  <c r="AA652" i="2"/>
  <c r="Y652" i="2"/>
  <c r="W652" i="2"/>
  <c r="BK652" i="2"/>
  <c r="N652" i="2"/>
  <c r="BF652" i="2"/>
  <c r="BI651" i="2"/>
  <c r="BH651" i="2"/>
  <c r="BG651" i="2"/>
  <c r="BE651" i="2"/>
  <c r="AA651" i="2"/>
  <c r="AA650" i="2"/>
  <c r="Y651" i="2"/>
  <c r="Y650" i="2"/>
  <c r="W651" i="2"/>
  <c r="W650" i="2"/>
  <c r="BK651" i="2"/>
  <c r="BK650" i="2"/>
  <c r="N650" i="2" s="1"/>
  <c r="N103" i="2" s="1"/>
  <c r="N651" i="2"/>
  <c r="BF651" i="2" s="1"/>
  <c r="BI649" i="2"/>
  <c r="BH649" i="2"/>
  <c r="BG649" i="2"/>
  <c r="BE649" i="2"/>
  <c r="AA649" i="2"/>
  <c r="Y649" i="2"/>
  <c r="W649" i="2"/>
  <c r="BK649" i="2"/>
  <c r="N649" i="2"/>
  <c r="BF649" i="2"/>
  <c r="BI648" i="2"/>
  <c r="BH648" i="2"/>
  <c r="BG648" i="2"/>
  <c r="BE648" i="2"/>
  <c r="AA648" i="2"/>
  <c r="Y648" i="2"/>
  <c r="W648" i="2"/>
  <c r="BK648" i="2"/>
  <c r="N648" i="2"/>
  <c r="BF648" i="2"/>
  <c r="BI645" i="2"/>
  <c r="BH645" i="2"/>
  <c r="BG645" i="2"/>
  <c r="BE645" i="2"/>
  <c r="AA645" i="2"/>
  <c r="Y645" i="2"/>
  <c r="W645" i="2"/>
  <c r="BK645" i="2"/>
  <c r="N645" i="2"/>
  <c r="BF645" i="2"/>
  <c r="BI642" i="2"/>
  <c r="BH642" i="2"/>
  <c r="BG642" i="2"/>
  <c r="BE642" i="2"/>
  <c r="AA642" i="2"/>
  <c r="Y642" i="2"/>
  <c r="W642" i="2"/>
  <c r="BK642" i="2"/>
  <c r="N642" i="2"/>
  <c r="BF642" i="2"/>
  <c r="BI641" i="2"/>
  <c r="BH641" i="2"/>
  <c r="BG641" i="2"/>
  <c r="BE641" i="2"/>
  <c r="AA641" i="2"/>
  <c r="Y641" i="2"/>
  <c r="W641" i="2"/>
  <c r="BK641" i="2"/>
  <c r="N641" i="2"/>
  <c r="BF641" i="2"/>
  <c r="BI640" i="2"/>
  <c r="BH640" i="2"/>
  <c r="BG640" i="2"/>
  <c r="BE640" i="2"/>
  <c r="AA640" i="2"/>
  <c r="Y640" i="2"/>
  <c r="W640" i="2"/>
  <c r="BK640" i="2"/>
  <c r="N640" i="2"/>
  <c r="BF640" i="2"/>
  <c r="BI639" i="2"/>
  <c r="BH639" i="2"/>
  <c r="BG639" i="2"/>
  <c r="BE639" i="2"/>
  <c r="AA639" i="2"/>
  <c r="Y639" i="2"/>
  <c r="W639" i="2"/>
  <c r="BK639" i="2"/>
  <c r="N639" i="2"/>
  <c r="BF639" i="2"/>
  <c r="BI635" i="2"/>
  <c r="BH635" i="2"/>
  <c r="BG635" i="2"/>
  <c r="BE635" i="2"/>
  <c r="AA635" i="2"/>
  <c r="Y635" i="2"/>
  <c r="W635" i="2"/>
  <c r="BK635" i="2"/>
  <c r="N635" i="2"/>
  <c r="BF635" i="2"/>
  <c r="BI634" i="2"/>
  <c r="BH634" i="2"/>
  <c r="BG634" i="2"/>
  <c r="BE634" i="2"/>
  <c r="AA634" i="2"/>
  <c r="Y634" i="2"/>
  <c r="W634" i="2"/>
  <c r="BK634" i="2"/>
  <c r="N634" i="2"/>
  <c r="BF634" i="2"/>
  <c r="BI630" i="2"/>
  <c r="BH630" i="2"/>
  <c r="BG630" i="2"/>
  <c r="BE630" i="2"/>
  <c r="AA630" i="2"/>
  <c r="Y630" i="2"/>
  <c r="W630" i="2"/>
  <c r="BK630" i="2"/>
  <c r="N630" i="2"/>
  <c r="BF630" i="2"/>
  <c r="BI626" i="2"/>
  <c r="BH626" i="2"/>
  <c r="BG626" i="2"/>
  <c r="BE626" i="2"/>
  <c r="AA626" i="2"/>
  <c r="Y626" i="2"/>
  <c r="W626" i="2"/>
  <c r="BK626" i="2"/>
  <c r="N626" i="2"/>
  <c r="BF626" i="2"/>
  <c r="BI625" i="2"/>
  <c r="BH625" i="2"/>
  <c r="BG625" i="2"/>
  <c r="BE625" i="2"/>
  <c r="AA625" i="2"/>
  <c r="Y625" i="2"/>
  <c r="W625" i="2"/>
  <c r="BK625" i="2"/>
  <c r="N625" i="2"/>
  <c r="BF625" i="2"/>
  <c r="BI621" i="2"/>
  <c r="BH621" i="2"/>
  <c r="BG621" i="2"/>
  <c r="BE621" i="2"/>
  <c r="AA621" i="2"/>
  <c r="Y621" i="2"/>
  <c r="W621" i="2"/>
  <c r="BK621" i="2"/>
  <c r="N621" i="2"/>
  <c r="BF621" i="2"/>
  <c r="BI615" i="2"/>
  <c r="BH615" i="2"/>
  <c r="BG615" i="2"/>
  <c r="BE615" i="2"/>
  <c r="AA615" i="2"/>
  <c r="Y615" i="2"/>
  <c r="W615" i="2"/>
  <c r="BK615" i="2"/>
  <c r="N615" i="2"/>
  <c r="BF615" i="2"/>
  <c r="BI612" i="2"/>
  <c r="BH612" i="2"/>
  <c r="BG612" i="2"/>
  <c r="BE612" i="2"/>
  <c r="AA612" i="2"/>
  <c r="Y612" i="2"/>
  <c r="W612" i="2"/>
  <c r="BK612" i="2"/>
  <c r="N612" i="2"/>
  <c r="BF612" i="2"/>
  <c r="BI611" i="2"/>
  <c r="BH611" i="2"/>
  <c r="BG611" i="2"/>
  <c r="BE611" i="2"/>
  <c r="AA611" i="2"/>
  <c r="AA610" i="2"/>
  <c r="Y611" i="2"/>
  <c r="Y610" i="2"/>
  <c r="W611" i="2"/>
  <c r="W610" i="2"/>
  <c r="BK611" i="2"/>
  <c r="BK610" i="2"/>
  <c r="N610" i="2" s="1"/>
  <c r="N102" i="2" s="1"/>
  <c r="N611" i="2"/>
  <c r="BF611" i="2" s="1"/>
  <c r="BI609" i="2"/>
  <c r="BH609" i="2"/>
  <c r="BG609" i="2"/>
  <c r="BE609" i="2"/>
  <c r="AA609" i="2"/>
  <c r="Y609" i="2"/>
  <c r="W609" i="2"/>
  <c r="BK609" i="2"/>
  <c r="N609" i="2"/>
  <c r="BF609" i="2"/>
  <c r="BI608" i="2"/>
  <c r="BH608" i="2"/>
  <c r="BG608" i="2"/>
  <c r="BE608" i="2"/>
  <c r="AA608" i="2"/>
  <c r="Y608" i="2"/>
  <c r="W608" i="2"/>
  <c r="BK608" i="2"/>
  <c r="N608" i="2"/>
  <c r="BF608" i="2"/>
  <c r="BI607" i="2"/>
  <c r="BH607" i="2"/>
  <c r="BG607" i="2"/>
  <c r="BE607" i="2"/>
  <c r="AA607" i="2"/>
  <c r="Y607" i="2"/>
  <c r="W607" i="2"/>
  <c r="BK607" i="2"/>
  <c r="N607" i="2"/>
  <c r="BF607" i="2"/>
  <c r="BI606" i="2"/>
  <c r="BH606" i="2"/>
  <c r="BG606" i="2"/>
  <c r="BE606" i="2"/>
  <c r="AA606" i="2"/>
  <c r="Y606" i="2"/>
  <c r="W606" i="2"/>
  <c r="BK606" i="2"/>
  <c r="N606" i="2"/>
  <c r="BF606" i="2"/>
  <c r="BI605" i="2"/>
  <c r="BH605" i="2"/>
  <c r="BG605" i="2"/>
  <c r="BE605" i="2"/>
  <c r="AA605" i="2"/>
  <c r="Y605" i="2"/>
  <c r="W605" i="2"/>
  <c r="BK605" i="2"/>
  <c r="N605" i="2"/>
  <c r="BF605" i="2"/>
  <c r="BI604" i="2"/>
  <c r="BH604" i="2"/>
  <c r="BG604" i="2"/>
  <c r="BE604" i="2"/>
  <c r="AA604" i="2"/>
  <c r="Y604" i="2"/>
  <c r="W604" i="2"/>
  <c r="BK604" i="2"/>
  <c r="N604" i="2"/>
  <c r="BF604" i="2"/>
  <c r="BI603" i="2"/>
  <c r="BH603" i="2"/>
  <c r="BG603" i="2"/>
  <c r="BE603" i="2"/>
  <c r="AA603" i="2"/>
  <c r="Y603" i="2"/>
  <c r="W603" i="2"/>
  <c r="BK603" i="2"/>
  <c r="N603" i="2"/>
  <c r="BF603" i="2"/>
  <c r="BI602" i="2"/>
  <c r="BH602" i="2"/>
  <c r="BG602" i="2"/>
  <c r="BE602" i="2"/>
  <c r="AA602" i="2"/>
  <c r="Y602" i="2"/>
  <c r="W602" i="2"/>
  <c r="BK602" i="2"/>
  <c r="N602" i="2"/>
  <c r="BF602" i="2"/>
  <c r="BI601" i="2"/>
  <c r="BH601" i="2"/>
  <c r="BG601" i="2"/>
  <c r="BE601" i="2"/>
  <c r="AA601" i="2"/>
  <c r="Y601" i="2"/>
  <c r="W601" i="2"/>
  <c r="BK601" i="2"/>
  <c r="N601" i="2"/>
  <c r="BF601" i="2"/>
  <c r="BI600" i="2"/>
  <c r="BH600" i="2"/>
  <c r="BG600" i="2"/>
  <c r="BE600" i="2"/>
  <c r="AA600" i="2"/>
  <c r="Y600" i="2"/>
  <c r="W600" i="2"/>
  <c r="BK600" i="2"/>
  <c r="N600" i="2"/>
  <c r="BF600" i="2"/>
  <c r="BI599" i="2"/>
  <c r="BH599" i="2"/>
  <c r="BG599" i="2"/>
  <c r="BE599" i="2"/>
  <c r="AA599" i="2"/>
  <c r="Y599" i="2"/>
  <c r="W599" i="2"/>
  <c r="BK599" i="2"/>
  <c r="N599" i="2"/>
  <c r="BF599" i="2"/>
  <c r="BI598" i="2"/>
  <c r="BH598" i="2"/>
  <c r="BG598" i="2"/>
  <c r="BE598" i="2"/>
  <c r="AA598" i="2"/>
  <c r="Y598" i="2"/>
  <c r="W598" i="2"/>
  <c r="BK598" i="2"/>
  <c r="N598" i="2"/>
  <c r="BF598" i="2"/>
  <c r="BI597" i="2"/>
  <c r="BH597" i="2"/>
  <c r="BG597" i="2"/>
  <c r="BE597" i="2"/>
  <c r="AA597" i="2"/>
  <c r="Y597" i="2"/>
  <c r="W597" i="2"/>
  <c r="BK597" i="2"/>
  <c r="N597" i="2"/>
  <c r="BF597" i="2"/>
  <c r="BI596" i="2"/>
  <c r="BH596" i="2"/>
  <c r="BG596" i="2"/>
  <c r="BE596" i="2"/>
  <c r="AA596" i="2"/>
  <c r="Y596" i="2"/>
  <c r="W596" i="2"/>
  <c r="BK596" i="2"/>
  <c r="N596" i="2"/>
  <c r="BF596" i="2"/>
  <c r="BI595" i="2"/>
  <c r="BH595" i="2"/>
  <c r="BG595" i="2"/>
  <c r="BE595" i="2"/>
  <c r="AA595" i="2"/>
  <c r="Y595" i="2"/>
  <c r="W595" i="2"/>
  <c r="BK595" i="2"/>
  <c r="N595" i="2"/>
  <c r="BF595" i="2"/>
  <c r="BI594" i="2"/>
  <c r="BH594" i="2"/>
  <c r="BG594" i="2"/>
  <c r="BE594" i="2"/>
  <c r="AA594" i="2"/>
  <c r="Y594" i="2"/>
  <c r="W594" i="2"/>
  <c r="BK594" i="2"/>
  <c r="N594" i="2"/>
  <c r="BF594" i="2"/>
  <c r="BI593" i="2"/>
  <c r="BH593" i="2"/>
  <c r="BG593" i="2"/>
  <c r="BE593" i="2"/>
  <c r="AA593" i="2"/>
  <c r="Y593" i="2"/>
  <c r="W593" i="2"/>
  <c r="BK593" i="2"/>
  <c r="N593" i="2"/>
  <c r="BF593" i="2"/>
  <c r="BI592" i="2"/>
  <c r="BH592" i="2"/>
  <c r="BG592" i="2"/>
  <c r="BE592" i="2"/>
  <c r="AA592" i="2"/>
  <c r="Y592" i="2"/>
  <c r="W592" i="2"/>
  <c r="BK592" i="2"/>
  <c r="N592" i="2"/>
  <c r="BF592" i="2"/>
  <c r="BI591" i="2"/>
  <c r="BH591" i="2"/>
  <c r="BG591" i="2"/>
  <c r="BE591" i="2"/>
  <c r="AA591" i="2"/>
  <c r="Y591" i="2"/>
  <c r="W591" i="2"/>
  <c r="BK591" i="2"/>
  <c r="N591" i="2"/>
  <c r="BF591" i="2"/>
  <c r="BI590" i="2"/>
  <c r="BH590" i="2"/>
  <c r="BG590" i="2"/>
  <c r="BE590" i="2"/>
  <c r="AA590" i="2"/>
  <c r="Y590" i="2"/>
  <c r="W590" i="2"/>
  <c r="BK590" i="2"/>
  <c r="N590" i="2"/>
  <c r="BF590" i="2"/>
  <c r="BI589" i="2"/>
  <c r="BH589" i="2"/>
  <c r="BG589" i="2"/>
  <c r="BE589" i="2"/>
  <c r="AA589" i="2"/>
  <c r="Y589" i="2"/>
  <c r="W589" i="2"/>
  <c r="BK589" i="2"/>
  <c r="N589" i="2"/>
  <c r="BF589" i="2"/>
  <c r="BI588" i="2"/>
  <c r="BH588" i="2"/>
  <c r="BG588" i="2"/>
  <c r="BE588" i="2"/>
  <c r="AA588" i="2"/>
  <c r="Y588" i="2"/>
  <c r="W588" i="2"/>
  <c r="BK588" i="2"/>
  <c r="N588" i="2"/>
  <c r="BF588" i="2"/>
  <c r="BI587" i="2"/>
  <c r="BH587" i="2"/>
  <c r="BG587" i="2"/>
  <c r="BE587" i="2"/>
  <c r="AA587" i="2"/>
  <c r="Y587" i="2"/>
  <c r="W587" i="2"/>
  <c r="BK587" i="2"/>
  <c r="N587" i="2"/>
  <c r="BF587" i="2"/>
  <c r="BI586" i="2"/>
  <c r="BH586" i="2"/>
  <c r="BG586" i="2"/>
  <c r="BE586" i="2"/>
  <c r="AA586" i="2"/>
  <c r="Y586" i="2"/>
  <c r="W586" i="2"/>
  <c r="BK586" i="2"/>
  <c r="N586" i="2"/>
  <c r="BF586" i="2"/>
  <c r="BI585" i="2"/>
  <c r="BH585" i="2"/>
  <c r="BG585" i="2"/>
  <c r="BE585" i="2"/>
  <c r="AA585" i="2"/>
  <c r="Y585" i="2"/>
  <c r="W585" i="2"/>
  <c r="BK585" i="2"/>
  <c r="N585" i="2"/>
  <c r="BF585" i="2"/>
  <c r="BI584" i="2"/>
  <c r="BH584" i="2"/>
  <c r="BG584" i="2"/>
  <c r="BE584" i="2"/>
  <c r="AA584" i="2"/>
  <c r="Y584" i="2"/>
  <c r="W584" i="2"/>
  <c r="BK584" i="2"/>
  <c r="N584" i="2"/>
  <c r="BF584" i="2"/>
  <c r="BI583" i="2"/>
  <c r="BH583" i="2"/>
  <c r="BG583" i="2"/>
  <c r="BE583" i="2"/>
  <c r="AA583" i="2"/>
  <c r="Y583" i="2"/>
  <c r="W583" i="2"/>
  <c r="BK583" i="2"/>
  <c r="N583" i="2"/>
  <c r="BF583" i="2"/>
  <c r="BI582" i="2"/>
  <c r="BH582" i="2"/>
  <c r="BG582" i="2"/>
  <c r="BE582" i="2"/>
  <c r="AA582" i="2"/>
  <c r="Y582" i="2"/>
  <c r="W582" i="2"/>
  <c r="BK582" i="2"/>
  <c r="N582" i="2"/>
  <c r="BF582" i="2"/>
  <c r="BI581" i="2"/>
  <c r="BH581" i="2"/>
  <c r="BG581" i="2"/>
  <c r="BE581" i="2"/>
  <c r="AA581" i="2"/>
  <c r="Y581" i="2"/>
  <c r="W581" i="2"/>
  <c r="BK581" i="2"/>
  <c r="N581" i="2"/>
  <c r="BF581" i="2"/>
  <c r="BI580" i="2"/>
  <c r="BH580" i="2"/>
  <c r="BG580" i="2"/>
  <c r="BE580" i="2"/>
  <c r="AA580" i="2"/>
  <c r="Y580" i="2"/>
  <c r="W580" i="2"/>
  <c r="BK580" i="2"/>
  <c r="N580" i="2"/>
  <c r="BF580" i="2"/>
  <c r="BI579" i="2"/>
  <c r="BH579" i="2"/>
  <c r="BG579" i="2"/>
  <c r="BE579" i="2"/>
  <c r="AA579" i="2"/>
  <c r="Y579" i="2"/>
  <c r="W579" i="2"/>
  <c r="BK579" i="2"/>
  <c r="N579" i="2"/>
  <c r="BF579" i="2"/>
  <c r="BI578" i="2"/>
  <c r="BH578" i="2"/>
  <c r="BG578" i="2"/>
  <c r="BE578" i="2"/>
  <c r="AA578" i="2"/>
  <c r="Y578" i="2"/>
  <c r="W578" i="2"/>
  <c r="BK578" i="2"/>
  <c r="N578" i="2"/>
  <c r="BF578" i="2"/>
  <c r="BI577" i="2"/>
  <c r="BH577" i="2"/>
  <c r="BG577" i="2"/>
  <c r="BE577" i="2"/>
  <c r="AA577" i="2"/>
  <c r="Y577" i="2"/>
  <c r="W577" i="2"/>
  <c r="BK577" i="2"/>
  <c r="N577" i="2"/>
  <c r="BF577" i="2"/>
  <c r="BI576" i="2"/>
  <c r="BH576" i="2"/>
  <c r="BG576" i="2"/>
  <c r="BE576" i="2"/>
  <c r="AA576" i="2"/>
  <c r="Y576" i="2"/>
  <c r="W576" i="2"/>
  <c r="BK576" i="2"/>
  <c r="N576" i="2"/>
  <c r="BF576" i="2"/>
  <c r="BI575" i="2"/>
  <c r="BH575" i="2"/>
  <c r="BG575" i="2"/>
  <c r="BE575" i="2"/>
  <c r="AA575" i="2"/>
  <c r="Y575" i="2"/>
  <c r="W575" i="2"/>
  <c r="BK575" i="2"/>
  <c r="N575" i="2"/>
  <c r="BF575" i="2"/>
  <c r="BI574" i="2"/>
  <c r="BH574" i="2"/>
  <c r="BG574" i="2"/>
  <c r="BE574" i="2"/>
  <c r="AA574" i="2"/>
  <c r="Y574" i="2"/>
  <c r="W574" i="2"/>
  <c r="BK574" i="2"/>
  <c r="N574" i="2"/>
  <c r="BF574" i="2"/>
  <c r="BI573" i="2"/>
  <c r="BH573" i="2"/>
  <c r="BG573" i="2"/>
  <c r="BE573" i="2"/>
  <c r="AA573" i="2"/>
  <c r="Y573" i="2"/>
  <c r="W573" i="2"/>
  <c r="BK573" i="2"/>
  <c r="N573" i="2"/>
  <c r="BF573" i="2"/>
  <c r="BI572" i="2"/>
  <c r="BH572" i="2"/>
  <c r="BG572" i="2"/>
  <c r="BE572" i="2"/>
  <c r="AA572" i="2"/>
  <c r="Y572" i="2"/>
  <c r="W572" i="2"/>
  <c r="BK572" i="2"/>
  <c r="N572" i="2"/>
  <c r="BF572" i="2"/>
  <c r="BI571" i="2"/>
  <c r="BH571" i="2"/>
  <c r="BG571" i="2"/>
  <c r="BE571" i="2"/>
  <c r="AA571" i="2"/>
  <c r="Y571" i="2"/>
  <c r="W571" i="2"/>
  <c r="BK571" i="2"/>
  <c r="N571" i="2"/>
  <c r="BF571" i="2"/>
  <c r="BI570" i="2"/>
  <c r="BH570" i="2"/>
  <c r="BG570" i="2"/>
  <c r="BE570" i="2"/>
  <c r="AA570" i="2"/>
  <c r="Y570" i="2"/>
  <c r="W570" i="2"/>
  <c r="BK570" i="2"/>
  <c r="N570" i="2"/>
  <c r="BF570" i="2"/>
  <c r="BI569" i="2"/>
  <c r="BH569" i="2"/>
  <c r="BG569" i="2"/>
  <c r="BE569" i="2"/>
  <c r="AA569" i="2"/>
  <c r="Y569" i="2"/>
  <c r="W569" i="2"/>
  <c r="BK569" i="2"/>
  <c r="N569" i="2"/>
  <c r="BF569" i="2"/>
  <c r="BI568" i="2"/>
  <c r="BH568" i="2"/>
  <c r="BG568" i="2"/>
  <c r="BE568" i="2"/>
  <c r="AA568" i="2"/>
  <c r="Y568" i="2"/>
  <c r="W568" i="2"/>
  <c r="BK568" i="2"/>
  <c r="N568" i="2"/>
  <c r="BF568" i="2"/>
  <c r="BI567" i="2"/>
  <c r="BH567" i="2"/>
  <c r="BG567" i="2"/>
  <c r="BE567" i="2"/>
  <c r="AA567" i="2"/>
  <c r="Y567" i="2"/>
  <c r="W567" i="2"/>
  <c r="BK567" i="2"/>
  <c r="N567" i="2"/>
  <c r="BF567" i="2"/>
  <c r="BI566" i="2"/>
  <c r="BH566" i="2"/>
  <c r="BG566" i="2"/>
  <c r="BE566" i="2"/>
  <c r="AA566" i="2"/>
  <c r="Y566" i="2"/>
  <c r="W566" i="2"/>
  <c r="BK566" i="2"/>
  <c r="N566" i="2"/>
  <c r="BF566" i="2"/>
  <c r="BI565" i="2"/>
  <c r="BH565" i="2"/>
  <c r="BG565" i="2"/>
  <c r="BE565" i="2"/>
  <c r="AA565" i="2"/>
  <c r="Y565" i="2"/>
  <c r="W565" i="2"/>
  <c r="BK565" i="2"/>
  <c r="N565" i="2"/>
  <c r="BF565" i="2"/>
  <c r="BI564" i="2"/>
  <c r="BH564" i="2"/>
  <c r="BG564" i="2"/>
  <c r="BE564" i="2"/>
  <c r="AA564" i="2"/>
  <c r="AA563" i="2"/>
  <c r="Y564" i="2"/>
  <c r="Y563" i="2"/>
  <c r="W564" i="2"/>
  <c r="W563" i="2"/>
  <c r="BK564" i="2"/>
  <c r="BK563" i="2"/>
  <c r="N563" i="2" s="1"/>
  <c r="N101" i="2" s="1"/>
  <c r="N564" i="2"/>
  <c r="BF564" i="2" s="1"/>
  <c r="BI562" i="2"/>
  <c r="BH562" i="2"/>
  <c r="BG562" i="2"/>
  <c r="BE562" i="2"/>
  <c r="AA562" i="2"/>
  <c r="Y562" i="2"/>
  <c r="W562" i="2"/>
  <c r="BK562" i="2"/>
  <c r="N562" i="2"/>
  <c r="BF562" i="2"/>
  <c r="BI561" i="2"/>
  <c r="BH561" i="2"/>
  <c r="BG561" i="2"/>
  <c r="BE561" i="2"/>
  <c r="AA561" i="2"/>
  <c r="Y561" i="2"/>
  <c r="W561" i="2"/>
  <c r="BK561" i="2"/>
  <c r="N561" i="2"/>
  <c r="BF561" i="2"/>
  <c r="BI557" i="2"/>
  <c r="BH557" i="2"/>
  <c r="BG557" i="2"/>
  <c r="BE557" i="2"/>
  <c r="AA557" i="2"/>
  <c r="Y557" i="2"/>
  <c r="W557" i="2"/>
  <c r="BK557" i="2"/>
  <c r="N557" i="2"/>
  <c r="BF557" i="2"/>
  <c r="BI556" i="2"/>
  <c r="BH556" i="2"/>
  <c r="BG556" i="2"/>
  <c r="BE556" i="2"/>
  <c r="AA556" i="2"/>
  <c r="Y556" i="2"/>
  <c r="W556" i="2"/>
  <c r="BK556" i="2"/>
  <c r="N556" i="2"/>
  <c r="BF556" i="2"/>
  <c r="BI553" i="2"/>
  <c r="BH553" i="2"/>
  <c r="BG553" i="2"/>
  <c r="BE553" i="2"/>
  <c r="AA553" i="2"/>
  <c r="Y553" i="2"/>
  <c r="W553" i="2"/>
  <c r="BK553" i="2"/>
  <c r="N553" i="2"/>
  <c r="BF553" i="2"/>
  <c r="BI552" i="2"/>
  <c r="BH552" i="2"/>
  <c r="BG552" i="2"/>
  <c r="BE552" i="2"/>
  <c r="AA552" i="2"/>
  <c r="Y552" i="2"/>
  <c r="W552" i="2"/>
  <c r="BK552" i="2"/>
  <c r="N552" i="2"/>
  <c r="BF552" i="2"/>
  <c r="BI548" i="2"/>
  <c r="BH548" i="2"/>
  <c r="BG548" i="2"/>
  <c r="BE548" i="2"/>
  <c r="AA548" i="2"/>
  <c r="Y548" i="2"/>
  <c r="W548" i="2"/>
  <c r="BK548" i="2"/>
  <c r="N548" i="2"/>
  <c r="BF548" i="2"/>
  <c r="BI547" i="2"/>
  <c r="BH547" i="2"/>
  <c r="BG547" i="2"/>
  <c r="BE547" i="2"/>
  <c r="AA547" i="2"/>
  <c r="Y547" i="2"/>
  <c r="W547" i="2"/>
  <c r="BK547" i="2"/>
  <c r="N547" i="2"/>
  <c r="BF547" i="2"/>
  <c r="BI543" i="2"/>
  <c r="BH543" i="2"/>
  <c r="BG543" i="2"/>
  <c r="BE543" i="2"/>
  <c r="AA543" i="2"/>
  <c r="AA542" i="2"/>
  <c r="Y543" i="2"/>
  <c r="Y542" i="2"/>
  <c r="W543" i="2"/>
  <c r="W542" i="2"/>
  <c r="BK543" i="2"/>
  <c r="BK542" i="2"/>
  <c r="N542" i="2" s="1"/>
  <c r="N100" i="2" s="1"/>
  <c r="N543" i="2"/>
  <c r="BF543" i="2" s="1"/>
  <c r="BI541" i="2"/>
  <c r="BH541" i="2"/>
  <c r="BG541" i="2"/>
  <c r="BE541" i="2"/>
  <c r="AA541" i="2"/>
  <c r="Y541" i="2"/>
  <c r="W541" i="2"/>
  <c r="BK541" i="2"/>
  <c r="N541" i="2"/>
  <c r="BF541" i="2"/>
  <c r="BI538" i="2"/>
  <c r="BH538" i="2"/>
  <c r="BG538" i="2"/>
  <c r="BE538" i="2"/>
  <c r="AA538" i="2"/>
  <c r="Y538" i="2"/>
  <c r="W538" i="2"/>
  <c r="BK538" i="2"/>
  <c r="N538" i="2"/>
  <c r="BF538" i="2"/>
  <c r="BI534" i="2"/>
  <c r="BH534" i="2"/>
  <c r="BG534" i="2"/>
  <c r="BE534" i="2"/>
  <c r="AA534" i="2"/>
  <c r="Y534" i="2"/>
  <c r="W534" i="2"/>
  <c r="BK534" i="2"/>
  <c r="N534" i="2"/>
  <c r="BF534" i="2"/>
  <c r="BI533" i="2"/>
  <c r="BH533" i="2"/>
  <c r="BG533" i="2"/>
  <c r="BE533" i="2"/>
  <c r="AA533" i="2"/>
  <c r="AA532" i="2"/>
  <c r="Y533" i="2"/>
  <c r="Y532" i="2"/>
  <c r="W533" i="2"/>
  <c r="W532" i="2"/>
  <c r="BK533" i="2"/>
  <c r="BK532" i="2"/>
  <c r="N532" i="2" s="1"/>
  <c r="N99" i="2" s="1"/>
  <c r="N533" i="2"/>
  <c r="BF533" i="2" s="1"/>
  <c r="BI531" i="2"/>
  <c r="BH531" i="2"/>
  <c r="BG531" i="2"/>
  <c r="BE531" i="2"/>
  <c r="AA531" i="2"/>
  <c r="Y531" i="2"/>
  <c r="W531" i="2"/>
  <c r="BK531" i="2"/>
  <c r="N531" i="2"/>
  <c r="BF531" i="2"/>
  <c r="BI530" i="2"/>
  <c r="BH530" i="2"/>
  <c r="BG530" i="2"/>
  <c r="BE530" i="2"/>
  <c r="AA530" i="2"/>
  <c r="Y530" i="2"/>
  <c r="W530" i="2"/>
  <c r="BK530" i="2"/>
  <c r="N530" i="2"/>
  <c r="BF530" i="2"/>
  <c r="BI526" i="2"/>
  <c r="BH526" i="2"/>
  <c r="BG526" i="2"/>
  <c r="BE526" i="2"/>
  <c r="AA526" i="2"/>
  <c r="Y526" i="2"/>
  <c r="W526" i="2"/>
  <c r="BK526" i="2"/>
  <c r="N526" i="2"/>
  <c r="BF526" i="2"/>
  <c r="BI525" i="2"/>
  <c r="BH525" i="2"/>
  <c r="BG525" i="2"/>
  <c r="BE525" i="2"/>
  <c r="AA525" i="2"/>
  <c r="Y525" i="2"/>
  <c r="W525" i="2"/>
  <c r="BK525" i="2"/>
  <c r="N525" i="2"/>
  <c r="BF525" i="2"/>
  <c r="BI521" i="2"/>
  <c r="BH521" i="2"/>
  <c r="BG521" i="2"/>
  <c r="BE521" i="2"/>
  <c r="AA521" i="2"/>
  <c r="Y521" i="2"/>
  <c r="W521" i="2"/>
  <c r="BK521" i="2"/>
  <c r="N521" i="2"/>
  <c r="BF521" i="2"/>
  <c r="BI517" i="2"/>
  <c r="BH517" i="2"/>
  <c r="BG517" i="2"/>
  <c r="BE517" i="2"/>
  <c r="AA517" i="2"/>
  <c r="Y517" i="2"/>
  <c r="W517" i="2"/>
  <c r="BK517" i="2"/>
  <c r="N517" i="2"/>
  <c r="BF517" i="2"/>
  <c r="BI511" i="2"/>
  <c r="BH511" i="2"/>
  <c r="BG511" i="2"/>
  <c r="BE511" i="2"/>
  <c r="AA511" i="2"/>
  <c r="Y511" i="2"/>
  <c r="W511" i="2"/>
  <c r="BK511" i="2"/>
  <c r="N511" i="2"/>
  <c r="BF511" i="2"/>
  <c r="BI507" i="2"/>
  <c r="BH507" i="2"/>
  <c r="BG507" i="2"/>
  <c r="BE507" i="2"/>
  <c r="AA507" i="2"/>
  <c r="Y507" i="2"/>
  <c r="W507" i="2"/>
  <c r="BK507" i="2"/>
  <c r="N507" i="2"/>
  <c r="BF507" i="2"/>
  <c r="BI503" i="2"/>
  <c r="BH503" i="2"/>
  <c r="BG503" i="2"/>
  <c r="BE503" i="2"/>
  <c r="AA503" i="2"/>
  <c r="AA502" i="2"/>
  <c r="AA501" i="2" s="1"/>
  <c r="Y503" i="2"/>
  <c r="Y502" i="2" s="1"/>
  <c r="Y501" i="2" s="1"/>
  <c r="W503" i="2"/>
  <c r="W502" i="2"/>
  <c r="W501" i="2" s="1"/>
  <c r="BK503" i="2"/>
  <c r="BK502" i="2" s="1"/>
  <c r="N503" i="2"/>
  <c r="BF503" i="2"/>
  <c r="BI500" i="2"/>
  <c r="BH500" i="2"/>
  <c r="BG500" i="2"/>
  <c r="BE500" i="2"/>
  <c r="AA500" i="2"/>
  <c r="AA499" i="2"/>
  <c r="Y500" i="2"/>
  <c r="Y499" i="2"/>
  <c r="W500" i="2"/>
  <c r="W499" i="2"/>
  <c r="BK500" i="2"/>
  <c r="BK499" i="2"/>
  <c r="N499" i="2" s="1"/>
  <c r="N96" i="2" s="1"/>
  <c r="N500" i="2"/>
  <c r="BF500" i="2" s="1"/>
  <c r="BI498" i="2"/>
  <c r="BH498" i="2"/>
  <c r="BG498" i="2"/>
  <c r="BE498" i="2"/>
  <c r="AA498" i="2"/>
  <c r="Y498" i="2"/>
  <c r="W498" i="2"/>
  <c r="BK498" i="2"/>
  <c r="N498" i="2"/>
  <c r="BF498" i="2"/>
  <c r="BI497" i="2"/>
  <c r="BH497" i="2"/>
  <c r="BG497" i="2"/>
  <c r="BE497" i="2"/>
  <c r="AA497" i="2"/>
  <c r="Y497" i="2"/>
  <c r="W497" i="2"/>
  <c r="BK497" i="2"/>
  <c r="N497" i="2"/>
  <c r="BF497" i="2"/>
  <c r="BI496" i="2"/>
  <c r="BH496" i="2"/>
  <c r="BG496" i="2"/>
  <c r="BE496" i="2"/>
  <c r="AA496" i="2"/>
  <c r="Y496" i="2"/>
  <c r="W496" i="2"/>
  <c r="BK496" i="2"/>
  <c r="N496" i="2"/>
  <c r="BF496" i="2"/>
  <c r="BI495" i="2"/>
  <c r="BH495" i="2"/>
  <c r="BG495" i="2"/>
  <c r="BE495" i="2"/>
  <c r="AA495" i="2"/>
  <c r="Y495" i="2"/>
  <c r="W495" i="2"/>
  <c r="BK495" i="2"/>
  <c r="N495" i="2"/>
  <c r="BF495" i="2"/>
  <c r="BI494" i="2"/>
  <c r="BH494" i="2"/>
  <c r="BG494" i="2"/>
  <c r="BE494" i="2"/>
  <c r="AA494" i="2"/>
  <c r="Y494" i="2"/>
  <c r="W494" i="2"/>
  <c r="BK494" i="2"/>
  <c r="N494" i="2"/>
  <c r="BF494" i="2"/>
  <c r="BI481" i="2"/>
  <c r="BH481" i="2"/>
  <c r="BG481" i="2"/>
  <c r="BE481" i="2"/>
  <c r="AA481" i="2"/>
  <c r="Y481" i="2"/>
  <c r="W481" i="2"/>
  <c r="BK481" i="2"/>
  <c r="N481" i="2"/>
  <c r="BF481" i="2"/>
  <c r="BI464" i="2"/>
  <c r="BH464" i="2"/>
  <c r="BG464" i="2"/>
  <c r="BE464" i="2"/>
  <c r="AA464" i="2"/>
  <c r="Y464" i="2"/>
  <c r="W464" i="2"/>
  <c r="BK464" i="2"/>
  <c r="N464" i="2"/>
  <c r="BF464" i="2"/>
  <c r="BI458" i="2"/>
  <c r="BH458" i="2"/>
  <c r="BG458" i="2"/>
  <c r="BE458" i="2"/>
  <c r="AA458" i="2"/>
  <c r="Y458" i="2"/>
  <c r="W458" i="2"/>
  <c r="BK458" i="2"/>
  <c r="N458" i="2"/>
  <c r="BF458" i="2"/>
  <c r="BI451" i="2"/>
  <c r="BH451" i="2"/>
  <c r="BG451" i="2"/>
  <c r="BE451" i="2"/>
  <c r="AA451" i="2"/>
  <c r="Y451" i="2"/>
  <c r="W451" i="2"/>
  <c r="BK451" i="2"/>
  <c r="N451" i="2"/>
  <c r="BF451" i="2"/>
  <c r="BI450" i="2"/>
  <c r="BH450" i="2"/>
  <c r="BG450" i="2"/>
  <c r="BE450" i="2"/>
  <c r="AA450" i="2"/>
  <c r="Y450" i="2"/>
  <c r="W450" i="2"/>
  <c r="BK450" i="2"/>
  <c r="N450" i="2"/>
  <c r="BF450" i="2"/>
  <c r="BI449" i="2"/>
  <c r="BH449" i="2"/>
  <c r="BG449" i="2"/>
  <c r="BE449" i="2"/>
  <c r="AA449" i="2"/>
  <c r="Y449" i="2"/>
  <c r="W449" i="2"/>
  <c r="BK449" i="2"/>
  <c r="N449" i="2"/>
  <c r="BF449" i="2"/>
  <c r="BI446" i="2"/>
  <c r="BH446" i="2"/>
  <c r="BG446" i="2"/>
  <c r="BE446" i="2"/>
  <c r="AA446" i="2"/>
  <c r="Y446" i="2"/>
  <c r="W446" i="2"/>
  <c r="BK446" i="2"/>
  <c r="N446" i="2"/>
  <c r="BF446" i="2"/>
  <c r="BI443" i="2"/>
  <c r="BH443" i="2"/>
  <c r="BG443" i="2"/>
  <c r="BE443" i="2"/>
  <c r="AA443" i="2"/>
  <c r="Y443" i="2"/>
  <c r="W443" i="2"/>
  <c r="BK443" i="2"/>
  <c r="N443" i="2"/>
  <c r="BF443" i="2"/>
  <c r="BI439" i="2"/>
  <c r="BH439" i="2"/>
  <c r="BG439" i="2"/>
  <c r="BE439" i="2"/>
  <c r="AA439" i="2"/>
  <c r="Y439" i="2"/>
  <c r="W439" i="2"/>
  <c r="BK439" i="2"/>
  <c r="N439" i="2"/>
  <c r="BF439" i="2"/>
  <c r="BI433" i="2"/>
  <c r="BH433" i="2"/>
  <c r="BG433" i="2"/>
  <c r="BE433" i="2"/>
  <c r="AA433" i="2"/>
  <c r="Y433" i="2"/>
  <c r="W433" i="2"/>
  <c r="BK433" i="2"/>
  <c r="N433" i="2"/>
  <c r="BF433" i="2"/>
  <c r="BI430" i="2"/>
  <c r="BH430" i="2"/>
  <c r="BG430" i="2"/>
  <c r="BE430" i="2"/>
  <c r="AA430" i="2"/>
  <c r="Y430" i="2"/>
  <c r="W430" i="2"/>
  <c r="BK430" i="2"/>
  <c r="N430" i="2"/>
  <c r="BF430" i="2"/>
  <c r="BI429" i="2"/>
  <c r="BH429" i="2"/>
  <c r="BG429" i="2"/>
  <c r="BE429" i="2"/>
  <c r="AA429" i="2"/>
  <c r="Y429" i="2"/>
  <c r="W429" i="2"/>
  <c r="BK429" i="2"/>
  <c r="N429" i="2"/>
  <c r="BF429" i="2"/>
  <c r="BI428" i="2"/>
  <c r="BH428" i="2"/>
  <c r="BG428" i="2"/>
  <c r="BE428" i="2"/>
  <c r="AA428" i="2"/>
  <c r="Y428" i="2"/>
  <c r="W428" i="2"/>
  <c r="BK428" i="2"/>
  <c r="N428" i="2"/>
  <c r="BF428" i="2"/>
  <c r="BI422" i="2"/>
  <c r="BH422" i="2"/>
  <c r="BG422" i="2"/>
  <c r="BE422" i="2"/>
  <c r="AA422" i="2"/>
  <c r="AA421" i="2"/>
  <c r="Y422" i="2"/>
  <c r="Y421" i="2"/>
  <c r="W422" i="2"/>
  <c r="W421" i="2"/>
  <c r="BK422" i="2"/>
  <c r="BK421" i="2"/>
  <c r="N421" i="2" s="1"/>
  <c r="N422" i="2"/>
  <c r="BF422" i="2" s="1"/>
  <c r="N95" i="2"/>
  <c r="BI417" i="2"/>
  <c r="BH417" i="2"/>
  <c r="BG417" i="2"/>
  <c r="BE417" i="2"/>
  <c r="AA417" i="2"/>
  <c r="Y417" i="2"/>
  <c r="W417" i="2"/>
  <c r="BK417" i="2"/>
  <c r="N417" i="2"/>
  <c r="BF417" i="2"/>
  <c r="BI413" i="2"/>
  <c r="BH413" i="2"/>
  <c r="BG413" i="2"/>
  <c r="BE413" i="2"/>
  <c r="AA413" i="2"/>
  <c r="Y413" i="2"/>
  <c r="W413" i="2"/>
  <c r="BK413" i="2"/>
  <c r="N413" i="2"/>
  <c r="BF413" i="2"/>
  <c r="BI412" i="2"/>
  <c r="BH412" i="2"/>
  <c r="BG412" i="2"/>
  <c r="BE412" i="2"/>
  <c r="AA412" i="2"/>
  <c r="Y412" i="2"/>
  <c r="W412" i="2"/>
  <c r="BK412" i="2"/>
  <c r="N412" i="2"/>
  <c r="BF412" i="2"/>
  <c r="BI411" i="2"/>
  <c r="BH411" i="2"/>
  <c r="BG411" i="2"/>
  <c r="BE411" i="2"/>
  <c r="AA411" i="2"/>
  <c r="Y411" i="2"/>
  <c r="W411" i="2"/>
  <c r="BK411" i="2"/>
  <c r="N411" i="2"/>
  <c r="BF411" i="2"/>
  <c r="BI407" i="2"/>
  <c r="BH407" i="2"/>
  <c r="BG407" i="2"/>
  <c r="BE407" i="2"/>
  <c r="AA407" i="2"/>
  <c r="Y407" i="2"/>
  <c r="W407" i="2"/>
  <c r="BK407" i="2"/>
  <c r="N407" i="2"/>
  <c r="BF407" i="2"/>
  <c r="BI403" i="2"/>
  <c r="BH403" i="2"/>
  <c r="BG403" i="2"/>
  <c r="BE403" i="2"/>
  <c r="AA403" i="2"/>
  <c r="Y403" i="2"/>
  <c r="W403" i="2"/>
  <c r="BK403" i="2"/>
  <c r="N403" i="2"/>
  <c r="BF403" i="2"/>
  <c r="BI399" i="2"/>
  <c r="BH399" i="2"/>
  <c r="BG399" i="2"/>
  <c r="BE399" i="2"/>
  <c r="AA399" i="2"/>
  <c r="Y399" i="2"/>
  <c r="W399" i="2"/>
  <c r="BK399" i="2"/>
  <c r="N399" i="2"/>
  <c r="BF399" i="2"/>
  <c r="BI395" i="2"/>
  <c r="BH395" i="2"/>
  <c r="BG395" i="2"/>
  <c r="BE395" i="2"/>
  <c r="AA395" i="2"/>
  <c r="Y395" i="2"/>
  <c r="W395" i="2"/>
  <c r="BK395" i="2"/>
  <c r="N395" i="2"/>
  <c r="BF395" i="2"/>
  <c r="BI392" i="2"/>
  <c r="BH392" i="2"/>
  <c r="BG392" i="2"/>
  <c r="BE392" i="2"/>
  <c r="AA392" i="2"/>
  <c r="Y392" i="2"/>
  <c r="W392" i="2"/>
  <c r="BK392" i="2"/>
  <c r="N392" i="2"/>
  <c r="BF392" i="2"/>
  <c r="BI391" i="2"/>
  <c r="BH391" i="2"/>
  <c r="BG391" i="2"/>
  <c r="BE391" i="2"/>
  <c r="AA391" i="2"/>
  <c r="Y391" i="2"/>
  <c r="W391" i="2"/>
  <c r="BK391" i="2"/>
  <c r="N391" i="2"/>
  <c r="BF391" i="2"/>
  <c r="BI390" i="2"/>
  <c r="BH390" i="2"/>
  <c r="BG390" i="2"/>
  <c r="BE390" i="2"/>
  <c r="AA390" i="2"/>
  <c r="Y390" i="2"/>
  <c r="W390" i="2"/>
  <c r="BK390" i="2"/>
  <c r="N390" i="2"/>
  <c r="BF390" i="2"/>
  <c r="BI386" i="2"/>
  <c r="BH386" i="2"/>
  <c r="BG386" i="2"/>
  <c r="BE386" i="2"/>
  <c r="AA386" i="2"/>
  <c r="Y386" i="2"/>
  <c r="W386" i="2"/>
  <c r="BK386" i="2"/>
  <c r="N386" i="2"/>
  <c r="BF386" i="2"/>
  <c r="BI381" i="2"/>
  <c r="BH381" i="2"/>
  <c r="BG381" i="2"/>
  <c r="BE381" i="2"/>
  <c r="AA381" i="2"/>
  <c r="Y381" i="2"/>
  <c r="W381" i="2"/>
  <c r="BK381" i="2"/>
  <c r="N381" i="2"/>
  <c r="BF381" i="2"/>
  <c r="BI361" i="2"/>
  <c r="BH361" i="2"/>
  <c r="BG361" i="2"/>
  <c r="BE361" i="2"/>
  <c r="AA361" i="2"/>
  <c r="Y361" i="2"/>
  <c r="W361" i="2"/>
  <c r="BK361" i="2"/>
  <c r="N361" i="2"/>
  <c r="BF361" i="2"/>
  <c r="BI341" i="2"/>
  <c r="BH341" i="2"/>
  <c r="BG341" i="2"/>
  <c r="BE341" i="2"/>
  <c r="AA341" i="2"/>
  <c r="Y341" i="2"/>
  <c r="W341" i="2"/>
  <c r="BK341" i="2"/>
  <c r="N341" i="2"/>
  <c r="BF341" i="2"/>
  <c r="BI321" i="2"/>
  <c r="BH321" i="2"/>
  <c r="BG321" i="2"/>
  <c r="BE321" i="2"/>
  <c r="AA321" i="2"/>
  <c r="Y321" i="2"/>
  <c r="W321" i="2"/>
  <c r="BK321" i="2"/>
  <c r="N321" i="2"/>
  <c r="BF321" i="2"/>
  <c r="BI314" i="2"/>
  <c r="BH314" i="2"/>
  <c r="BG314" i="2"/>
  <c r="BE314" i="2"/>
  <c r="AA314" i="2"/>
  <c r="Y314" i="2"/>
  <c r="W314" i="2"/>
  <c r="BK314" i="2"/>
  <c r="N314" i="2"/>
  <c r="BF314" i="2"/>
  <c r="BI285" i="2"/>
  <c r="BH285" i="2"/>
  <c r="BG285" i="2"/>
  <c r="BE285" i="2"/>
  <c r="AA285" i="2"/>
  <c r="Y285" i="2"/>
  <c r="W285" i="2"/>
  <c r="BK285" i="2"/>
  <c r="N285" i="2"/>
  <c r="BF285" i="2"/>
  <c r="BI259" i="2"/>
  <c r="BH259" i="2"/>
  <c r="BG259" i="2"/>
  <c r="BE259" i="2"/>
  <c r="AA259" i="2"/>
  <c r="Y259" i="2"/>
  <c r="W259" i="2"/>
  <c r="BK259" i="2"/>
  <c r="N259" i="2"/>
  <c r="BF259" i="2"/>
  <c r="BI233" i="2"/>
  <c r="BH233" i="2"/>
  <c r="BG233" i="2"/>
  <c r="BE233" i="2"/>
  <c r="AA233" i="2"/>
  <c r="Y233" i="2"/>
  <c r="W233" i="2"/>
  <c r="BK233" i="2"/>
  <c r="N233" i="2"/>
  <c r="BF233" i="2"/>
  <c r="BI223" i="2"/>
  <c r="BH223" i="2"/>
  <c r="BG223" i="2"/>
  <c r="BE223" i="2"/>
  <c r="AA223" i="2"/>
  <c r="AA222" i="2"/>
  <c r="Y223" i="2"/>
  <c r="Y222" i="2"/>
  <c r="W223" i="2"/>
  <c r="W222" i="2"/>
  <c r="BK223" i="2"/>
  <c r="BK222" i="2"/>
  <c r="N222" i="2" s="1"/>
  <c r="N94" i="2" s="1"/>
  <c r="N223" i="2"/>
  <c r="BF223" i="2" s="1"/>
  <c r="BI221" i="2"/>
  <c r="BH221" i="2"/>
  <c r="BG221" i="2"/>
  <c r="BE221" i="2"/>
  <c r="AA221" i="2"/>
  <c r="Y221" i="2"/>
  <c r="W221" i="2"/>
  <c r="BK221" i="2"/>
  <c r="N221" i="2"/>
  <c r="BF221" i="2"/>
  <c r="BI215" i="2"/>
  <c r="BH215" i="2"/>
  <c r="BG215" i="2"/>
  <c r="BE215" i="2"/>
  <c r="AA215" i="2"/>
  <c r="Y215" i="2"/>
  <c r="W215" i="2"/>
  <c r="BK215" i="2"/>
  <c r="N215" i="2"/>
  <c r="BF215" i="2"/>
  <c r="BI209" i="2"/>
  <c r="BH209" i="2"/>
  <c r="BG209" i="2"/>
  <c r="BE209" i="2"/>
  <c r="AA209" i="2"/>
  <c r="Y209" i="2"/>
  <c r="W209" i="2"/>
  <c r="BK209" i="2"/>
  <c r="N209" i="2"/>
  <c r="BF209" i="2"/>
  <c r="BI203" i="2"/>
  <c r="BH203" i="2"/>
  <c r="BG203" i="2"/>
  <c r="BE203" i="2"/>
  <c r="AA203" i="2"/>
  <c r="Y203" i="2"/>
  <c r="W203" i="2"/>
  <c r="BK203" i="2"/>
  <c r="N203" i="2"/>
  <c r="BF203" i="2"/>
  <c r="BI200" i="2"/>
  <c r="BH200" i="2"/>
  <c r="BG200" i="2"/>
  <c r="BE200" i="2"/>
  <c r="AA200" i="2"/>
  <c r="Y200" i="2"/>
  <c r="W200" i="2"/>
  <c r="BK200" i="2"/>
  <c r="N200" i="2"/>
  <c r="BF200" i="2"/>
  <c r="BI199" i="2"/>
  <c r="BH199" i="2"/>
  <c r="BG199" i="2"/>
  <c r="BE199" i="2"/>
  <c r="AA199" i="2"/>
  <c r="Y199" i="2"/>
  <c r="W199" i="2"/>
  <c r="BK199" i="2"/>
  <c r="N199" i="2"/>
  <c r="BF199" i="2"/>
  <c r="BI196" i="2"/>
  <c r="BH196" i="2"/>
  <c r="BG196" i="2"/>
  <c r="BE196" i="2"/>
  <c r="AA196" i="2"/>
  <c r="Y196" i="2"/>
  <c r="W196" i="2"/>
  <c r="BK196" i="2"/>
  <c r="N196" i="2"/>
  <c r="BF196" i="2"/>
  <c r="BI193" i="2"/>
  <c r="BH193" i="2"/>
  <c r="BG193" i="2"/>
  <c r="BE193" i="2"/>
  <c r="AA193" i="2"/>
  <c r="AA192" i="2"/>
  <c r="Y193" i="2"/>
  <c r="Y192" i="2"/>
  <c r="W193" i="2"/>
  <c r="W192" i="2"/>
  <c r="BK193" i="2"/>
  <c r="BK192" i="2"/>
  <c r="N192" i="2" s="1"/>
  <c r="N93" i="2" s="1"/>
  <c r="N193" i="2"/>
  <c r="BF193" i="2" s="1"/>
  <c r="BI191" i="2"/>
  <c r="BH191" i="2"/>
  <c r="BG191" i="2"/>
  <c r="BE191" i="2"/>
  <c r="AA191" i="2"/>
  <c r="Y191" i="2"/>
  <c r="W191" i="2"/>
  <c r="BK191" i="2"/>
  <c r="N191" i="2"/>
  <c r="BF191" i="2"/>
  <c r="BI186" i="2"/>
  <c r="BH186" i="2"/>
  <c r="BG186" i="2"/>
  <c r="BE186" i="2"/>
  <c r="AA186" i="2"/>
  <c r="Y186" i="2"/>
  <c r="W186" i="2"/>
  <c r="BK186" i="2"/>
  <c r="N186" i="2"/>
  <c r="BF186" i="2"/>
  <c r="BI183" i="2"/>
  <c r="BH183" i="2"/>
  <c r="BG183" i="2"/>
  <c r="BE183" i="2"/>
  <c r="AA183" i="2"/>
  <c r="Y183" i="2"/>
  <c r="W183" i="2"/>
  <c r="BK183" i="2"/>
  <c r="N183" i="2"/>
  <c r="BF183" i="2"/>
  <c r="BI180" i="2"/>
  <c r="BH180" i="2"/>
  <c r="BG180" i="2"/>
  <c r="BE180" i="2"/>
  <c r="AA180" i="2"/>
  <c r="Y180" i="2"/>
  <c r="W180" i="2"/>
  <c r="BK180" i="2"/>
  <c r="N180" i="2"/>
  <c r="BF180" i="2"/>
  <c r="BI171" i="2"/>
  <c r="BH171" i="2"/>
  <c r="BG171" i="2"/>
  <c r="BE171" i="2"/>
  <c r="AA171" i="2"/>
  <c r="Y171" i="2"/>
  <c r="W171" i="2"/>
  <c r="BK171" i="2"/>
  <c r="N171" i="2"/>
  <c r="BF171" i="2"/>
  <c r="BI167" i="2"/>
  <c r="BH167" i="2"/>
  <c r="BG167" i="2"/>
  <c r="BE167" i="2"/>
  <c r="AA167" i="2"/>
  <c r="AA166" i="2"/>
  <c r="Y167" i="2"/>
  <c r="Y166" i="2"/>
  <c r="W167" i="2"/>
  <c r="W166" i="2"/>
  <c r="BK167" i="2"/>
  <c r="BK166" i="2"/>
  <c r="N166" i="2" s="1"/>
  <c r="N92" i="2" s="1"/>
  <c r="N167" i="2"/>
  <c r="BF167" i="2" s="1"/>
  <c r="BI165" i="2"/>
  <c r="BH165" i="2"/>
  <c r="BG165" i="2"/>
  <c r="BE165" i="2"/>
  <c r="AA165" i="2"/>
  <c r="AA164" i="2"/>
  <c r="Y165" i="2"/>
  <c r="Y164" i="2"/>
  <c r="W165" i="2"/>
  <c r="W164" i="2"/>
  <c r="BK165" i="2"/>
  <c r="BK164" i="2"/>
  <c r="N164" i="2" s="1"/>
  <c r="N91" i="2" s="1"/>
  <c r="N165" i="2"/>
  <c r="BF165" i="2" s="1"/>
  <c r="BI163" i="2"/>
  <c r="BH163" i="2"/>
  <c r="BG163" i="2"/>
  <c r="BE163" i="2"/>
  <c r="AA163" i="2"/>
  <c r="Y163" i="2"/>
  <c r="W163" i="2"/>
  <c r="BK163" i="2"/>
  <c r="N163" i="2"/>
  <c r="BF163" i="2"/>
  <c r="BI159" i="2"/>
  <c r="BH159" i="2"/>
  <c r="BG159" i="2"/>
  <c r="BE159" i="2"/>
  <c r="AA159" i="2"/>
  <c r="Y159" i="2"/>
  <c r="W159" i="2"/>
  <c r="BK159" i="2"/>
  <c r="N159" i="2"/>
  <c r="BF159" i="2"/>
  <c r="BI155" i="2"/>
  <c r="BH155" i="2"/>
  <c r="BG155" i="2"/>
  <c r="BE155" i="2"/>
  <c r="AA155" i="2"/>
  <c r="Y155" i="2"/>
  <c r="W155" i="2"/>
  <c r="BK155" i="2"/>
  <c r="N155" i="2"/>
  <c r="BF155" i="2"/>
  <c r="BI154" i="2"/>
  <c r="BH154" i="2"/>
  <c r="BG154" i="2"/>
  <c r="BE154" i="2"/>
  <c r="AA154" i="2"/>
  <c r="Y154" i="2"/>
  <c r="W154" i="2"/>
  <c r="BK154" i="2"/>
  <c r="N154" i="2"/>
  <c r="BF154" i="2"/>
  <c r="BI150" i="2"/>
  <c r="BH150" i="2"/>
  <c r="BG150" i="2"/>
  <c r="BE150" i="2"/>
  <c r="AA150" i="2"/>
  <c r="Y150" i="2"/>
  <c r="W150" i="2"/>
  <c r="BK150" i="2"/>
  <c r="N150" i="2"/>
  <c r="BF150" i="2"/>
  <c r="BI149" i="2"/>
  <c r="BH149" i="2"/>
  <c r="BG149" i="2"/>
  <c r="BE149" i="2"/>
  <c r="AA149" i="2"/>
  <c r="Y149" i="2"/>
  <c r="Y143" i="2" s="1"/>
  <c r="Y142" i="2" s="1"/>
  <c r="Y141" i="2" s="1"/>
  <c r="W149" i="2"/>
  <c r="BK149" i="2"/>
  <c r="N149" i="2"/>
  <c r="BF149" i="2"/>
  <c r="BI144" i="2"/>
  <c r="BH144" i="2"/>
  <c r="BG144" i="2"/>
  <c r="BE144" i="2"/>
  <c r="AA144" i="2"/>
  <c r="AA143" i="2"/>
  <c r="AA142" i="2" s="1"/>
  <c r="AA141" i="2" s="1"/>
  <c r="Y144" i="2"/>
  <c r="W144" i="2"/>
  <c r="W143" i="2"/>
  <c r="W142" i="2" s="1"/>
  <c r="W141" i="2" s="1"/>
  <c r="AU88" i="1" s="1"/>
  <c r="AU87" i="1" s="1"/>
  <c r="BK144" i="2"/>
  <c r="BK143" i="2" s="1"/>
  <c r="BK142" i="2" s="1"/>
  <c r="N144" i="2"/>
  <c r="BF144" i="2" s="1"/>
  <c r="M138" i="2"/>
  <c r="M137" i="2"/>
  <c r="F137" i="2"/>
  <c r="F135" i="2"/>
  <c r="F133" i="2"/>
  <c r="BI122" i="2"/>
  <c r="BH122" i="2"/>
  <c r="BG122" i="2"/>
  <c r="BE122" i="2"/>
  <c r="BI121" i="2"/>
  <c r="BH121" i="2"/>
  <c r="BG121" i="2"/>
  <c r="BE121" i="2"/>
  <c r="BI120" i="2"/>
  <c r="BH120" i="2"/>
  <c r="BG120" i="2"/>
  <c r="BE120" i="2"/>
  <c r="BI119" i="2"/>
  <c r="BH119" i="2"/>
  <c r="BG119" i="2"/>
  <c r="BE119" i="2"/>
  <c r="BI118" i="2"/>
  <c r="BH118" i="2"/>
  <c r="BG118" i="2"/>
  <c r="BE118" i="2"/>
  <c r="BI117" i="2"/>
  <c r="H36" i="2" s="1"/>
  <c r="BD88" i="1" s="1"/>
  <c r="BD87" i="1" s="1"/>
  <c r="W35" i="1" s="1"/>
  <c r="BH117" i="2"/>
  <c r="H35" i="2"/>
  <c r="BC88" i="1" s="1"/>
  <c r="BG117" i="2"/>
  <c r="H34" i="2" s="1"/>
  <c r="BB88" i="1" s="1"/>
  <c r="BB87" i="1" s="1"/>
  <c r="BE117" i="2"/>
  <c r="M32" i="2"/>
  <c r="AV88" i="1" s="1"/>
  <c r="H32" i="2"/>
  <c r="AZ88" i="1" s="1"/>
  <c r="M84" i="2"/>
  <c r="M83" i="2"/>
  <c r="F83" i="2"/>
  <c r="F81" i="2"/>
  <c r="F79" i="2"/>
  <c r="O15" i="2"/>
  <c r="E15" i="2"/>
  <c r="F138" i="2" s="1"/>
  <c r="F84" i="2"/>
  <c r="O14" i="2"/>
  <c r="O9" i="2"/>
  <c r="M135" i="2" s="1"/>
  <c r="M81" i="2"/>
  <c r="F6" i="2"/>
  <c r="F132" i="2"/>
  <c r="F78" i="2"/>
  <c r="CK96" i="1"/>
  <c r="CJ96" i="1"/>
  <c r="CI96" i="1"/>
  <c r="CC96" i="1"/>
  <c r="CH96" i="1"/>
  <c r="CB96" i="1"/>
  <c r="CG96" i="1"/>
  <c r="CA96" i="1"/>
  <c r="CF96" i="1"/>
  <c r="BZ96" i="1"/>
  <c r="CE96" i="1"/>
  <c r="CK95" i="1"/>
  <c r="CJ95" i="1"/>
  <c r="CI95" i="1"/>
  <c r="CC95" i="1"/>
  <c r="CH95" i="1"/>
  <c r="CB95" i="1"/>
  <c r="CG95" i="1"/>
  <c r="CA95" i="1"/>
  <c r="CF95" i="1"/>
  <c r="BZ95" i="1"/>
  <c r="CE95" i="1"/>
  <c r="CK94" i="1"/>
  <c r="CJ94" i="1"/>
  <c r="CI94" i="1"/>
  <c r="CC94" i="1"/>
  <c r="CH94" i="1"/>
  <c r="CB94" i="1"/>
  <c r="CG94" i="1"/>
  <c r="CA94" i="1"/>
  <c r="CF94" i="1"/>
  <c r="BZ94" i="1"/>
  <c r="CE94" i="1"/>
  <c r="CK93" i="1"/>
  <c r="CJ93" i="1"/>
  <c r="CI93" i="1"/>
  <c r="CH93" i="1"/>
  <c r="CG93" i="1"/>
  <c r="CF93" i="1"/>
  <c r="BZ93" i="1"/>
  <c r="CE93" i="1"/>
  <c r="AM83" i="1"/>
  <c r="L83" i="1"/>
  <c r="AM82" i="1"/>
  <c r="L82" i="1"/>
  <c r="AM80" i="1"/>
  <c r="L80" i="1"/>
  <c r="L78" i="1"/>
  <c r="L77" i="1"/>
  <c r="BC87" i="1" l="1"/>
  <c r="AX87" i="1"/>
  <c r="W33" i="1"/>
  <c r="BK141" i="2"/>
  <c r="N141" i="2" s="1"/>
  <c r="N88" i="2" s="1"/>
  <c r="N143" i="2"/>
  <c r="N90" i="2" s="1"/>
  <c r="N502" i="2"/>
  <c r="N98" i="2" s="1"/>
  <c r="BK501" i="2"/>
  <c r="N501" i="2" s="1"/>
  <c r="N97" i="2" s="1"/>
  <c r="N857" i="2"/>
  <c r="N112" i="2" s="1"/>
  <c r="BK856" i="2"/>
  <c r="N856" i="2" s="1"/>
  <c r="N111" i="2" s="1"/>
  <c r="N100" i="4"/>
  <c r="BF100" i="4" s="1"/>
  <c r="N99" i="4"/>
  <c r="BF99" i="4" s="1"/>
  <c r="N98" i="4"/>
  <c r="BF98" i="4" s="1"/>
  <c r="N97" i="4"/>
  <c r="BF97" i="4" s="1"/>
  <c r="N96" i="4"/>
  <c r="BF96" i="4" s="1"/>
  <c r="N95" i="4"/>
  <c r="M27" i="4"/>
  <c r="N142" i="2"/>
  <c r="N89" i="2" s="1"/>
  <c r="Y123" i="3"/>
  <c r="M32" i="4"/>
  <c r="AV90" i="1" s="1"/>
  <c r="H32" i="4"/>
  <c r="AZ90" i="1" s="1"/>
  <c r="N921" i="2"/>
  <c r="BF921" i="2" s="1"/>
  <c r="M32" i="3"/>
  <c r="AV89" i="1" s="1"/>
  <c r="H32" i="3"/>
  <c r="AZ89" i="1" s="1"/>
  <c r="AZ87" i="1" s="1"/>
  <c r="H35" i="3"/>
  <c r="BC89" i="1" s="1"/>
  <c r="N142" i="3"/>
  <c r="N93" i="3" s="1"/>
  <c r="BK160" i="3"/>
  <c r="N160" i="3" s="1"/>
  <c r="N96" i="3" s="1"/>
  <c r="F78" i="4"/>
  <c r="N121" i="4"/>
  <c r="N90" i="4" s="1"/>
  <c r="AV87" i="1" l="1"/>
  <c r="BK123" i="3"/>
  <c r="N123" i="3" s="1"/>
  <c r="N88" i="3" s="1"/>
  <c r="N122" i="2"/>
  <c r="BF122" i="2" s="1"/>
  <c r="N121" i="2"/>
  <c r="BF121" i="2" s="1"/>
  <c r="N120" i="2"/>
  <c r="BF120" i="2" s="1"/>
  <c r="N119" i="2"/>
  <c r="BF119" i="2" s="1"/>
  <c r="N118" i="2"/>
  <c r="BF118" i="2" s="1"/>
  <c r="N117" i="2"/>
  <c r="M27" i="2"/>
  <c r="W34" i="1"/>
  <c r="AY87" i="1"/>
  <c r="N94" i="4"/>
  <c r="BF95" i="4"/>
  <c r="M33" i="4" l="1"/>
  <c r="AW90" i="1" s="1"/>
  <c r="AT90" i="1" s="1"/>
  <c r="H33" i="4"/>
  <c r="BA90" i="1" s="1"/>
  <c r="N116" i="2"/>
  <c r="BF117" i="2"/>
  <c r="M28" i="4"/>
  <c r="L102" i="4"/>
  <c r="N104" i="3"/>
  <c r="BF104" i="3" s="1"/>
  <c r="N103" i="3"/>
  <c r="BF103" i="3" s="1"/>
  <c r="N102" i="3"/>
  <c r="BF102" i="3" s="1"/>
  <c r="N101" i="3"/>
  <c r="BF101" i="3" s="1"/>
  <c r="N100" i="3"/>
  <c r="BF100" i="3" s="1"/>
  <c r="N99" i="3"/>
  <c r="M27" i="3"/>
  <c r="AS90" i="1" l="1"/>
  <c r="M30" i="4"/>
  <c r="M28" i="2"/>
  <c r="L124" i="2"/>
  <c r="BF99" i="3"/>
  <c r="N98" i="3"/>
  <c r="M33" i="2"/>
  <c r="AW88" i="1" s="1"/>
  <c r="AT88" i="1" s="1"/>
  <c r="H33" i="2"/>
  <c r="BA88" i="1" s="1"/>
  <c r="M33" i="3" l="1"/>
  <c r="AW89" i="1" s="1"/>
  <c r="AT89" i="1" s="1"/>
  <c r="H33" i="3"/>
  <c r="BA89" i="1" s="1"/>
  <c r="BA87" i="1" s="1"/>
  <c r="L38" i="4"/>
  <c r="AG90" i="1"/>
  <c r="AN90" i="1" s="1"/>
  <c r="M28" i="3"/>
  <c r="L106" i="3"/>
  <c r="AS88" i="1"/>
  <c r="M30" i="2"/>
  <c r="W32" i="1" l="1"/>
  <c r="AW87" i="1"/>
  <c r="AS89" i="1"/>
  <c r="AS87" i="1" s="1"/>
  <c r="M30" i="3"/>
  <c r="AG88" i="1"/>
  <c r="L38" i="2"/>
  <c r="AN88" i="1" l="1"/>
  <c r="AK32" i="1"/>
  <c r="AT87" i="1"/>
  <c r="L38" i="3"/>
  <c r="AG89" i="1"/>
  <c r="AN89" i="1" s="1"/>
  <c r="AG87" i="1" l="1"/>
  <c r="AK26" i="1" l="1"/>
  <c r="AG95" i="1"/>
  <c r="AG93" i="1"/>
  <c r="AG96" i="1"/>
  <c r="AG94" i="1"/>
  <c r="AN87" i="1"/>
  <c r="CD94" i="1" l="1"/>
  <c r="AV94" i="1"/>
  <c r="BY94" i="1" s="1"/>
  <c r="AG92" i="1"/>
  <c r="CD93" i="1"/>
  <c r="AV93" i="1"/>
  <c r="BY93" i="1" s="1"/>
  <c r="AV96" i="1"/>
  <c r="BY96" i="1" s="1"/>
  <c r="CD96" i="1"/>
  <c r="AN96" i="1"/>
  <c r="AV95" i="1"/>
  <c r="BY95" i="1" s="1"/>
  <c r="AN95" i="1"/>
  <c r="CD95" i="1"/>
  <c r="AK31" i="1" l="1"/>
  <c r="AK27" i="1"/>
  <c r="AK29" i="1" s="1"/>
  <c r="AK37" i="1" s="1"/>
  <c r="AG98" i="1"/>
  <c r="AN93" i="1"/>
  <c r="W31" i="1"/>
  <c r="AN94" i="1"/>
  <c r="AN92" i="1" l="1"/>
  <c r="AN98" i="1" s="1"/>
</calcChain>
</file>

<file path=xl/sharedStrings.xml><?xml version="1.0" encoding="utf-8"?>
<sst xmlns="http://schemas.openxmlformats.org/spreadsheetml/2006/main" count="9717" uniqueCount="1432">
  <si>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</si>
  <si>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</si>
  <si>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</si>
  <si>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</si>
  <si>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</si>
  <si>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</si>
  <si>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</si>
  <si>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</si>
  <si>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</si>
  <si>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</si>
  <si>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</si>
  <si>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</si>
  <si>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</si>
  <si>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</si>
  <si>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</si>
  <si>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841A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</si>
  <si>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</si>
  <si>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</si>
  <si>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mlyna v Nemšovaj</t>
  </si>
  <si>
    <t>JKSO:</t>
  </si>
  <si>
    <t>KS:</t>
  </si>
  <si>
    <t>Miesto:</t>
  </si>
  <si>
    <t xml:space="preserve"> </t>
  </si>
  <si>
    <t>Dátum:</t>
  </si>
  <si>
    <t>10.4.2018</t>
  </si>
  <si>
    <t>Objednávateľ:</t>
  </si>
  <si>
    <t>IČO:</t>
  </si>
  <si>
    <t>Ing.Jana Králiková , Nemšová</t>
  </si>
  <si>
    <t>IČO DPH:</t>
  </si>
  <si>
    <t>Zhotoviteľ:</t>
  </si>
  <si>
    <t>Vyplň údaj</t>
  </si>
  <si>
    <t>Projektant:</t>
  </si>
  <si>
    <t>Ing.Vavruš</t>
  </si>
  <si>
    <t>True</t>
  </si>
  <si>
    <t>0,01</t>
  </si>
  <si>
    <t>Spracovateľ:</t>
  </si>
  <si>
    <t>Martinusová Katarína</t>
  </si>
  <si>
    <t>Poznámka:</t>
  </si>
  <si>
    <t>cenová úroveň 2018/I v.2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</si>
  <si>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</si>
  <si>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</si>
  <si>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</si>
  <si>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</si>
  <si>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</si>
  <si>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</si>
  <si>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</si>
  <si>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</si>
  <si>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</si>
  <si>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</si>
  <si>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</si>
  <si>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</si>
  <si>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</si>
  <si>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</si>
  <si>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</si>
  <si>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</si>
  <si>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</si>
  <si>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</si>
  <si>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</si>
  <si>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</si>
  <si>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</si>
  <si>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</si>
  <si>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</si>
  <si>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</si>
  <si>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</si>
  <si>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</si>
  <si>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</si>
  <si>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</si>
  <si>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</si>
  <si>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</si>
  <si>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</si>
  <si>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</si>
  <si>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</si>
  <si>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</si>
  <si>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</si>
  <si>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</si>
  <si>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</si>
  <si>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</si>
  <si>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</si>
  <si>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</si>
  <si>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</si>
  <si>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</si>
  <si>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{91cce8ca-8d18-4efd-9558-924064782a30}</t>
  </si>
  <si>
    <t>{00000000-0000-0000-0000-000000000000}</t>
  </si>
  <si>
    <t>/</t>
  </si>
  <si>
    <t>1</t>
  </si>
  <si>
    <t>1 -  Rekonštrukcia a prístavba mlyna</t>
  </si>
  <si>
    <t>{cda26ac3-44ed-4d0c-b6f7-f46742196a0a}</t>
  </si>
  <si>
    <t>2</t>
  </si>
  <si>
    <t>2 - Vodovodná a kanalizačná prípojka</t>
  </si>
  <si>
    <t>{2a0a2002-f629-4ac6-be7c-6f3bcfc20bef}</t>
  </si>
  <si>
    <t>3</t>
  </si>
  <si>
    <t>3 - Prípojka NN</t>
  </si>
  <si>
    <t>{db1df0e8-bf0d-4e7b-8c9a-bb57ec5deae0}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</si>
  <si>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</si>
  <si>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</si>
  <si>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</si>
  <si>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</si>
  <si>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</si>
  <si>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</si>
  <si>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</si>
  <si>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</si>
  <si>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</si>
  <si>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</si>
  <si>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</si>
  <si>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</si>
  <si>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</si>
  <si>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</si>
  <si>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</si>
  <si>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</si>
  <si>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1 - 1 -  Rekonštrukcia a prístavba mlyna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</si>
  <si>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</si>
  <si>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</si>
  <si>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</si>
  <si>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</si>
  <si>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</si>
  <si>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</si>
  <si>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</si>
  <si>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</si>
  <si>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</si>
  <si>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</si>
  <si>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</si>
  <si>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</si>
  <si>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</si>
  <si>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</si>
  <si>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</si>
  <si>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</si>
  <si>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</t>
  </si>
  <si>
    <t xml:space="preserve">    713 - Izolácie tepelné</t>
  </si>
  <si>
    <t xml:space="preserve">    725 - Zdravotechnika</t>
  </si>
  <si>
    <t xml:space="preserve">    762.1 - Konštrukcie tesárske- prístavba</t>
  </si>
  <si>
    <t xml:space="preserve">    762.2 - Konštrukcie tesárske- stará budova</t>
  </si>
  <si>
    <t xml:space="preserve">    764.1 - Konštrukcie klampiarske- prístavba</t>
  </si>
  <si>
    <t xml:space="preserve">    764.2 - Konštrukcie klampiarske- stará budova</t>
  </si>
  <si>
    <t xml:space="preserve">    766 - Konštrukcie stolárske</t>
  </si>
  <si>
    <t xml:space="preserve">    771 - Podlahy z dlaždíc</t>
  </si>
  <si>
    <t xml:space="preserve">    781 - Dokončovacie práce a obklady</t>
  </si>
  <si>
    <t xml:space="preserve">    783 - Dokončovacie práce - nátery</t>
  </si>
  <si>
    <t xml:space="preserve">    784 - Dokončovacie práce - maľby</t>
  </si>
  <si>
    <t>M - Práce a dodávky M</t>
  </si>
  <si>
    <t xml:space="preserve">    21-M - Elektromontáže</t>
  </si>
  <si>
    <t xml:space="preserve">    21-M.1 - Elektromontáže- bleskozvod</t>
  </si>
  <si>
    <t>VP -   Práce naviac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</si>
  <si>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</si>
  <si>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</si>
  <si>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</si>
  <si>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</si>
  <si>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</si>
  <si>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</si>
  <si>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</si>
  <si>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</si>
  <si>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</si>
  <si>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</si>
  <si>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</si>
  <si>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</si>
  <si>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</si>
  <si>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</si>
  <si>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</si>
  <si>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</si>
  <si>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</si>
  <si>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</si>
  <si>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</si>
  <si>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</si>
  <si>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</si>
  <si>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</si>
  <si>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</si>
  <si>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</si>
  <si>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</si>
  <si>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132211101</t>
  </si>
  <si>
    <t>Hĺbenie rýh šírky do 600 mm v  hornine tr.3 súdržných - ručným náradím</t>
  </si>
  <si>
    <t>m3</t>
  </si>
  <si>
    <t>4</t>
  </si>
  <si>
    <t>"výkop pre základové pásy"</t>
  </si>
  <si>
    <t>VV</t>
  </si>
  <si>
    <t>5,72*0,6*1,05+6,11*2*0,6*1,05</t>
  </si>
  <si>
    <t>1*2*1,05*1,05+1,9*0,5*1,05</t>
  </si>
  <si>
    <t>Súčet</t>
  </si>
  <si>
    <t>132211119</t>
  </si>
  <si>
    <t>Príplatok za lepivosť pri hĺbení rýh š do 600 mm ručným náradím v hornine tr. 3</t>
  </si>
  <si>
    <t>162501102</t>
  </si>
  <si>
    <t>Vodorovné premiestnenie výkopku  po spevnenej ceste z  horniny tr.1-4  v množstve do 100 m3 na vzdialenosť do 3000 m</t>
  </si>
  <si>
    <t>6</t>
  </si>
  <si>
    <t>14,505</t>
  </si>
  <si>
    <t>162501105</t>
  </si>
  <si>
    <t>Vodorovné premiestnenie výkopku  po spevnenej ceste z  horniny tr.1-4  v množstve do 100 m3, príplatok k cene za každých ďalšich a začatých 1000 m</t>
  </si>
  <si>
    <t>8</t>
  </si>
  <si>
    <t>5</t>
  </si>
  <si>
    <t>167101101</t>
  </si>
  <si>
    <t>Nakladanie neuľahnutého výkopku z hornín tr.1-4 do 100 m3</t>
  </si>
  <si>
    <t>10</t>
  </si>
  <si>
    <t>171201201</t>
  </si>
  <si>
    <t>Uloženie sypaniny na skládky do 100 m3</t>
  </si>
  <si>
    <t>12</t>
  </si>
  <si>
    <t>7</t>
  </si>
  <si>
    <t>171209002</t>
  </si>
  <si>
    <t>Poplatok za skladovanie - zemina a kamenivo (17 05) ostatné</t>
  </si>
  <si>
    <t>t</t>
  </si>
  <si>
    <t>14</t>
  </si>
  <si>
    <t>274313611</t>
  </si>
  <si>
    <t>Betón základových pásov, prostý tr.C 16/20</t>
  </si>
  <si>
    <t>16</t>
  </si>
  <si>
    <t>9</t>
  </si>
  <si>
    <t>311234512</t>
  </si>
  <si>
    <t>Murivo nosné (m3) z tehál pálených POROTHERM 25 P 12 na pero a drážku, na maltu POROTHERM MM 50 (250x375x238)</t>
  </si>
  <si>
    <t>18</t>
  </si>
  <si>
    <t>(1+1,9+1)*0,285*2</t>
  </si>
  <si>
    <t>-0,8*2*0,25</t>
  </si>
  <si>
    <t>311234532</t>
  </si>
  <si>
    <t>Murivo nosné (m3) z tehál pálených POROTHERM 38 Ti P 8 na pero a drážku, na maltu POROTHERM MM 50 (380x250x238)</t>
  </si>
  <si>
    <t>(5,5+6*2)*3,22*0,38</t>
  </si>
  <si>
    <t>(1,9+1,35-0,7)*6*2/2*0,38</t>
  </si>
  <si>
    <t>-0,8*2*0,38</t>
  </si>
  <si>
    <t>-0,8*1*2*0,38</t>
  </si>
  <si>
    <t>-1,65*2*0,38</t>
  </si>
  <si>
    <t>-0,9*2*0,38</t>
  </si>
  <si>
    <t>-0,8*1,5*0,38</t>
  </si>
  <si>
    <t>11</t>
  </si>
  <si>
    <t>317162101</t>
  </si>
  <si>
    <t>Keramický predpätý preklad POROTHERM KPP, šírky 120 mm, výšky 65 mm, dĺžky 1000 mm</t>
  </si>
  <si>
    <t>ks</t>
  </si>
  <si>
    <t>22</t>
  </si>
  <si>
    <t>317162132</t>
  </si>
  <si>
    <t>Keramický preklad POROTHERM 23,8, šírky 70 mm, výšky 238 mm, dĺžky 1250 mm</t>
  </si>
  <si>
    <t>24</t>
  </si>
  <si>
    <t>3*3</t>
  </si>
  <si>
    <t>13</t>
  </si>
  <si>
    <t>342242020</t>
  </si>
  <si>
    <t>Priečky z tehál pálených POROTHERM 8 P8, na maltu POROTHERM MM 50 (80x500x238)</t>
  </si>
  <si>
    <t>m2</t>
  </si>
  <si>
    <t>26</t>
  </si>
  <si>
    <t>1,8*2,4*2+4,74*2,4*1</t>
  </si>
  <si>
    <t>1,52*2,4</t>
  </si>
  <si>
    <t>-0,6*2*2-0,7*2-0,8*2</t>
  </si>
  <si>
    <t>311234599</t>
  </si>
  <si>
    <t>Domurovanie a zviazanie deliaceho múru hr. 400 mm</t>
  </si>
  <si>
    <t>28</t>
  </si>
  <si>
    <t>15</t>
  </si>
  <si>
    <t>411321314</t>
  </si>
  <si>
    <t>Betón stropov doskových a trámových,  železový tr.C 20/25</t>
  </si>
  <si>
    <t>30</t>
  </si>
  <si>
    <t>5,5*6*0,06</t>
  </si>
  <si>
    <t>411354171</t>
  </si>
  <si>
    <t>Podporná konštrukcia stropov výšky do 4 m pre zaťaženie do 5 kPa zhotovenie</t>
  </si>
  <si>
    <t>32</t>
  </si>
  <si>
    <t>5,5*6</t>
  </si>
  <si>
    <t>17</t>
  </si>
  <si>
    <t>411354172</t>
  </si>
  <si>
    <t>Podporná konštrukcia stropov výšky do 4 m pre zaťaženie do 5 kPa odstránenie</t>
  </si>
  <si>
    <t>34</t>
  </si>
  <si>
    <t>411361821</t>
  </si>
  <si>
    <t>Výstuž stropov doskových, trámových, vložkových,konzolových alebo balkónových, 10505</t>
  </si>
  <si>
    <t>36</t>
  </si>
  <si>
    <t>1,98*150/1000</t>
  </si>
  <si>
    <t>19</t>
  </si>
  <si>
    <t>417321515</t>
  </si>
  <si>
    <t>Betón stužujúcich pásov a vencov železový tr. C 25/30</t>
  </si>
  <si>
    <t>38</t>
  </si>
  <si>
    <t>"veniec"</t>
  </si>
  <si>
    <t>(1+1,9+1)*0,25*0,25</t>
  </si>
  <si>
    <t>(5,5+6*2)*0,25*0,38</t>
  </si>
  <si>
    <t>(1,9+1,35-0,7)*6*0,25/2*0,38</t>
  </si>
  <si>
    <t>417351115</t>
  </si>
  <si>
    <t>Debnenie bočníc stužujúcich pásov a vencov vrátane vzpier zhotovenie</t>
  </si>
  <si>
    <t>40</t>
  </si>
  <si>
    <t>(1+1,9+1)*0,25*2</t>
  </si>
  <si>
    <t>(5,5+6*2)*0,25*2</t>
  </si>
  <si>
    <t>(1,9+1,35-0,7)*6*0,25/2*2</t>
  </si>
  <si>
    <t>21</t>
  </si>
  <si>
    <t>417351116</t>
  </si>
  <si>
    <t>Debnenie bočníc stužujúcich pásov a vencov vrátane vzpier odstránenie</t>
  </si>
  <si>
    <t>42</t>
  </si>
  <si>
    <t>417361821</t>
  </si>
  <si>
    <t>Výstuž stužujúcich pásov a vencov z betonárskej ocele 10505</t>
  </si>
  <si>
    <t>44</t>
  </si>
  <si>
    <t>23</t>
  </si>
  <si>
    <t>610991111</t>
  </si>
  <si>
    <t>Zakrývanie výplní vnútorných okenných otvorov</t>
  </si>
  <si>
    <t>46</t>
  </si>
  <si>
    <t>prístavba</t>
  </si>
  <si>
    <t>"zakrývanie okenných a dverných otvorov z vonka"</t>
  </si>
  <si>
    <t>0,8*2</t>
  </si>
  <si>
    <t>0,8*1*2</t>
  </si>
  <si>
    <t>1,65*2</t>
  </si>
  <si>
    <t>0,9*2</t>
  </si>
  <si>
    <t>0,8*1,5</t>
  </si>
  <si>
    <t>612462025</t>
  </si>
  <si>
    <t>Príprava vnútorného podkladu stien , podkladný náter</t>
  </si>
  <si>
    <t>48</t>
  </si>
  <si>
    <t>"príprava podklad - vnútorné steny "</t>
  </si>
  <si>
    <t>3,22*2*2,35</t>
  </si>
  <si>
    <t>2,35*2*2*2,35+(4,74+3,82)*2*2,35</t>
  </si>
  <si>
    <t>2,3*2*2,35-1,65*2,2-0,8*3-0,9*2</t>
  </si>
  <si>
    <t>4,74*0,7+4,74*2,4</t>
  </si>
  <si>
    <t>(1,9+1,35-0,7)*5,6/2*2</t>
  </si>
  <si>
    <t>5,6*0,7*2</t>
  </si>
  <si>
    <t>Medzisúčet</t>
  </si>
  <si>
    <t>stará budova</t>
  </si>
  <si>
    <t>1.np</t>
  </si>
  <si>
    <t>(2*(8,6+11,25))*2,55</t>
  </si>
  <si>
    <t>-0,75*1,75</t>
  </si>
  <si>
    <t>-1,25*2,0</t>
  </si>
  <si>
    <t>-1,1*0,7</t>
  </si>
  <si>
    <t>-0,7*1,0</t>
  </si>
  <si>
    <t>-1,1*1,1*2</t>
  </si>
  <si>
    <t>2.np</t>
  </si>
  <si>
    <t>(2*(8,6+11,25))*3,0</t>
  </si>
  <si>
    <t>-1,9*1,7*2</t>
  </si>
  <si>
    <t>-1,3*1,9</t>
  </si>
  <si>
    <t>-0,9*1,9</t>
  </si>
  <si>
    <t>25</t>
  </si>
  <si>
    <t>612462055</t>
  </si>
  <si>
    <t>Vnútorná omietka stien jadrová zo zmesi</t>
  </si>
  <si>
    <t>50</t>
  </si>
  <si>
    <t>612463164</t>
  </si>
  <si>
    <t>Vnútorná omietka stien tenkovrstvová , štruktúrovaná roztieraná jemnozrnná</t>
  </si>
  <si>
    <t>52</t>
  </si>
  <si>
    <t>"omietka final - vnútorné steny "</t>
  </si>
  <si>
    <t>"obklady"</t>
  </si>
  <si>
    <t>-(1,52*4*2,32+0,85*4*2,32-0,6*2*2)</t>
  </si>
  <si>
    <t>-(1,62*2*2,32+1,6*2*2,32-0,8*2)</t>
  </si>
  <si>
    <t>27</t>
  </si>
  <si>
    <t>612471513</t>
  </si>
  <si>
    <t>Príprava podkladu pre vnútorné vápennocem. a vápenné omietky -  penetračný náter na nesavé povrchy</t>
  </si>
  <si>
    <t>54</t>
  </si>
  <si>
    <t>"penetračný náter pod obklady"</t>
  </si>
  <si>
    <t>1,52*4*2,32+0,85*4*2,32-0,6*2*2</t>
  </si>
  <si>
    <t>1,62*2*2,32+1,6*2*2,32-0,8*2</t>
  </si>
  <si>
    <t>622463025</t>
  </si>
  <si>
    <t>Príprava vonkajšieho podkladu stien , podkladný náter</t>
  </si>
  <si>
    <t>56</t>
  </si>
  <si>
    <t>"podklad pod finalnu vrstvu"</t>
  </si>
  <si>
    <t>3,22*5,5+6*3,22*2</t>
  </si>
  <si>
    <t>6*(1,2+1,35)/2*2</t>
  </si>
  <si>
    <t>(2+1,9)*2,2</t>
  </si>
  <si>
    <t>"odpočet okien a dvier"</t>
  </si>
  <si>
    <t>-11,1</t>
  </si>
  <si>
    <t>pohľad čelný</t>
  </si>
  <si>
    <t>9,5*5,2</t>
  </si>
  <si>
    <t>-0,7*1,75</t>
  </si>
  <si>
    <t>-0,9*2,0</t>
  </si>
  <si>
    <t>pohľad zadný</t>
  </si>
  <si>
    <t>9,5*7,4</t>
  </si>
  <si>
    <t>29</t>
  </si>
  <si>
    <t>622463056</t>
  </si>
  <si>
    <t>Vonkajšia omietka stien jadrová zo zmesi  ,mvc 630 UNI</t>
  </si>
  <si>
    <t>58</t>
  </si>
  <si>
    <t>"finalna vrstva"</t>
  </si>
  <si>
    <t>622464112</t>
  </si>
  <si>
    <t>Vonkajšia omietka stien tenkovrstvová , silikátová roztieraná jemnozrnná</t>
  </si>
  <si>
    <t>60</t>
  </si>
  <si>
    <t>31</t>
  </si>
  <si>
    <t>631313611</t>
  </si>
  <si>
    <t>Mazanina z betónu prostého tr.C 16/20 hr.nad 80 do 120 mm</t>
  </si>
  <si>
    <t>62</t>
  </si>
  <si>
    <t>5,6*4,74*0,1</t>
  </si>
  <si>
    <t>0,8*1,5*0,1</t>
  </si>
  <si>
    <t>631315611</t>
  </si>
  <si>
    <t>Mazanina z betónu prostého (m3) tr. C 16/20 hr.nad 120 do 240 mm</t>
  </si>
  <si>
    <t>64</t>
  </si>
  <si>
    <t>93,4*0,15</t>
  </si>
  <si>
    <t>33</t>
  </si>
  <si>
    <t>631319153</t>
  </si>
  <si>
    <t>Príplatok za prehlad. povrchu betónovej mazaniny min. tr.C 8/10 oceľ. hlad. hr. 80-120 mm</t>
  </si>
  <si>
    <t>66</t>
  </si>
  <si>
    <t>631319155</t>
  </si>
  <si>
    <t>Príplatok za prehlad. povrchu betónovej mazaniny min. tr.C 8/10 oceľ. hlad. hr. 120-240 mm</t>
  </si>
  <si>
    <t>68</t>
  </si>
  <si>
    <t>35</t>
  </si>
  <si>
    <t>632245312</t>
  </si>
  <si>
    <t>Dlažba vnútorná alebo vonkajšia z tehál dĺžky 250mm MVC 2, 5 na stojato</t>
  </si>
  <si>
    <t>70</t>
  </si>
  <si>
    <t>1,2+17,63+2,16</t>
  </si>
  <si>
    <t>642942111</t>
  </si>
  <si>
    <t>Osadenie oceľovej dverovej zárubne alebo rámu, plochy otvoru do 2,5 m2</t>
  </si>
  <si>
    <t>72</t>
  </si>
  <si>
    <t>"zárubne pre vnútorné dvere"</t>
  </si>
  <si>
    <t>37</t>
  </si>
  <si>
    <t>M</t>
  </si>
  <si>
    <t>5533192000</t>
  </si>
  <si>
    <t>Zárubňa oceľová CgU 60x197x8cm</t>
  </si>
  <si>
    <t>74</t>
  </si>
  <si>
    <t>"dvere 600/1970"</t>
  </si>
  <si>
    <t>5533192200</t>
  </si>
  <si>
    <t>Zárubňa oceľová CgU 70x197x8cm</t>
  </si>
  <si>
    <t>76</t>
  </si>
  <si>
    <t>"dvere   700/1970"</t>
  </si>
  <si>
    <t>39</t>
  </si>
  <si>
    <t>5533192400</t>
  </si>
  <si>
    <t>Zárubňa oceľová CgU 80x197x8cm</t>
  </si>
  <si>
    <t>78</t>
  </si>
  <si>
    <t>"dvere  800/1970"</t>
  </si>
  <si>
    <t>642943111</t>
  </si>
  <si>
    <t>Osadenie oceľového uholníkového rámu s dverovými krídlami, plochy otvoru do 2,5 m2</t>
  </si>
  <si>
    <t>80</t>
  </si>
  <si>
    <t>41</t>
  </si>
  <si>
    <t>5533300300</t>
  </si>
  <si>
    <t>Zárubňa oceľová   CgU pre  jednokrídlové dvere</t>
  </si>
  <si>
    <t>82</t>
  </si>
  <si>
    <t>648952421</t>
  </si>
  <si>
    <t>Osadenie parapetných dosiek drevených na akúkoľvek cementovú maltu, š. nad 250 do 500 mm</t>
  </si>
  <si>
    <t>m</t>
  </si>
  <si>
    <t>84</t>
  </si>
  <si>
    <t>"parapety interiérové"</t>
  </si>
  <si>
    <t>0,9*4+1,75</t>
  </si>
  <si>
    <t>43</t>
  </si>
  <si>
    <t>6119000500</t>
  </si>
  <si>
    <t>Parapetná doska vlhkovzdorná DTD vrchná vrstva: CPL laminát SPRELA 0,7 mm, B=350 mm</t>
  </si>
  <si>
    <t>86</t>
  </si>
  <si>
    <t>941941041</t>
  </si>
  <si>
    <t>Montáž lešenia ľahkého pracovného radového s podlahami šírky nad 1, 00 do 1,20 m a výšky do 10 m</t>
  </si>
  <si>
    <t>88</t>
  </si>
  <si>
    <t>(6+5,5+6)*3,2</t>
  </si>
  <si>
    <t>9,5*5,2+9,5*7,4</t>
  </si>
  <si>
    <t>45</t>
  </si>
  <si>
    <t>941941291</t>
  </si>
  <si>
    <t>Príplatok za prvý a každý ďalší i začatý mesiac použitia lešenia šírky nad 1,00 do 1,20 m, výšky do 10 m</t>
  </si>
  <si>
    <t>90</t>
  </si>
  <si>
    <t>941941841</t>
  </si>
  <si>
    <t>Demontáž lešenia ľahkého pracovného radového a s podlahami, šírky nad 1,00 do 1,20 m výšky do 10 m</t>
  </si>
  <si>
    <t>92</t>
  </si>
  <si>
    <t>47</t>
  </si>
  <si>
    <t>941955001</t>
  </si>
  <si>
    <t>Lešenie ľahké pracovné pomocné, s výškou lešeňovej podlahy do 1,20 m</t>
  </si>
  <si>
    <t>94</t>
  </si>
  <si>
    <t>4,7*4</t>
  </si>
  <si>
    <t>952901111</t>
  </si>
  <si>
    <t>Vyčistenie budov pri výške podlaží do 4m</t>
  </si>
  <si>
    <t>M2</t>
  </si>
  <si>
    <t>96</t>
  </si>
  <si>
    <t>20,09+26,83</t>
  </si>
  <si>
    <t>93,4*2</t>
  </si>
  <si>
    <t>49</t>
  </si>
  <si>
    <t>952901411</t>
  </si>
  <si>
    <t>Vyčistenie ostatných objektov akejkoľvek výšky - okolie stavby</t>
  </si>
  <si>
    <t>98</t>
  </si>
  <si>
    <t>"vonkajšia plocha - okolie stavby"</t>
  </si>
  <si>
    <t>(6+6+5,5)*2</t>
  </si>
  <si>
    <t>9650421414</t>
  </si>
  <si>
    <t>Búranie betón. podlahy hr. cca 80 mm</t>
  </si>
  <si>
    <t>100</t>
  </si>
  <si>
    <t>93,4*0,08</t>
  </si>
  <si>
    <t>51</t>
  </si>
  <si>
    <t>9650829200</t>
  </si>
  <si>
    <t>Odstránenie násypu pod podlahami z hliny hr. cca 70 mm</t>
  </si>
  <si>
    <t>102</t>
  </si>
  <si>
    <t>93,4*0,07</t>
  </si>
  <si>
    <t>968061113</t>
  </si>
  <si>
    <t>Vyvesenie dreveného okenného krídla do suti plochy nad 1, 5 m2, -0,01600t</t>
  </si>
  <si>
    <t>104</t>
  </si>
  <si>
    <t>53</t>
  </si>
  <si>
    <t>968061125</t>
  </si>
  <si>
    <t>Vyvesenie dreveného dverného krídla do suti plochy do 2 m2, -0,02400t</t>
  </si>
  <si>
    <t>106</t>
  </si>
  <si>
    <t>968062246</t>
  </si>
  <si>
    <t>Vybúranie drevených rámov okien jednoduchých plochy do 4 m2,  -0,02700t</t>
  </si>
  <si>
    <t>108</t>
  </si>
  <si>
    <t>1,1*1,1*2</t>
  </si>
  <si>
    <t>0,7*1,0</t>
  </si>
  <si>
    <t>1,1*0,7</t>
  </si>
  <si>
    <t>1,9*1,7*2</t>
  </si>
  <si>
    <t>1,9*0,7*2</t>
  </si>
  <si>
    <t>55</t>
  </si>
  <si>
    <t>968061125.1</t>
  </si>
  <si>
    <t>110</t>
  </si>
  <si>
    <t>07*1,75</t>
  </si>
  <si>
    <t>0,9*2,0</t>
  </si>
  <si>
    <t>1,3*1,9</t>
  </si>
  <si>
    <t>0,9*1,9</t>
  </si>
  <si>
    <t>978013191</t>
  </si>
  <si>
    <t>Otlčenie omietok stien vnútorných vápenných alebo vápennocementových v rozsahu do 100 %,  -0,04600t</t>
  </si>
  <si>
    <t>112</t>
  </si>
  <si>
    <t>57</t>
  </si>
  <si>
    <t>978015291</t>
  </si>
  <si>
    <t>Otlčenie omietok vonkajších priečelí jednoduchých, s vyškriabaním škár, očistením muriva, v rozsahu do 100 %,  -0,05900t</t>
  </si>
  <si>
    <t>114</t>
  </si>
  <si>
    <t>7814466699</t>
  </si>
  <si>
    <t>Vyčistenie , vyspravenie náhonu pre mlynské koleso</t>
  </si>
  <si>
    <t>116</t>
  </si>
  <si>
    <t>59</t>
  </si>
  <si>
    <t>979081111</t>
  </si>
  <si>
    <t>Odvoz sutiny a vybúraných hmôt na skládku do 1 km</t>
  </si>
  <si>
    <t>118</t>
  </si>
  <si>
    <t>979081121</t>
  </si>
  <si>
    <t>Odvoz sutiny a vybúraných hmôt na skládku za každý ďalší 1 km</t>
  </si>
  <si>
    <t>120</t>
  </si>
  <si>
    <t>61</t>
  </si>
  <si>
    <t>979087112</t>
  </si>
  <si>
    <t>Nakladanie na dopravný prostriedok pre vodorovnú dopravu sutiny</t>
  </si>
  <si>
    <t>122</t>
  </si>
  <si>
    <t>979089012</t>
  </si>
  <si>
    <t>Poplatok za skladovanie - betón, tehly, dlaždice (17 01 ), ostatné</t>
  </si>
  <si>
    <t>124</t>
  </si>
  <si>
    <t>63</t>
  </si>
  <si>
    <t>998011001</t>
  </si>
  <si>
    <t>Presun hmôt pre budovy JKSO 801, 803,812,zvislá konštr.z tehál,tvárnic,z kovu výšky do 6 m</t>
  </si>
  <si>
    <t>126</t>
  </si>
  <si>
    <t>711111001</t>
  </si>
  <si>
    <t>Zhotovenie izolácie proti zemnej vlhkosti vodorovná náterom penetračným za studena</t>
  </si>
  <si>
    <t>128</t>
  </si>
  <si>
    <t>"izolácia vodorovná "</t>
  </si>
  <si>
    <t>6*5,5</t>
  </si>
  <si>
    <t>65</t>
  </si>
  <si>
    <t>711112001</t>
  </si>
  <si>
    <t>Zhotovenie  izolácie proti zemnej vlhkosti zvislá penetračným náterom za studena</t>
  </si>
  <si>
    <t>130</t>
  </si>
  <si>
    <t>"zvislá izolácia"</t>
  </si>
  <si>
    <t>6*2*0,2+5,5*0,2</t>
  </si>
  <si>
    <t>ICPCL10</t>
  </si>
  <si>
    <t>Penetračné nátery, asfaltové laky a lepidlá, (penetračný náter klasický)</t>
  </si>
  <si>
    <t>kg</t>
  </si>
  <si>
    <t>132</t>
  </si>
  <si>
    <t>33*0,85</t>
  </si>
  <si>
    <t>3,5*0,85</t>
  </si>
  <si>
    <t>67</t>
  </si>
  <si>
    <t>711211501</t>
  </si>
  <si>
    <t>Jednozlož. hydroizolačná hmota , kúpeľňová hydroizolácia dvojnásobná, ozn. I03 vodorová</t>
  </si>
  <si>
    <t>134</t>
  </si>
  <si>
    <t>"náterová hydroizol hyg zariadení"</t>
  </si>
  <si>
    <t>4,47+1,42</t>
  </si>
  <si>
    <t>711461104</t>
  </si>
  <si>
    <t>Zhotovenie vodorovnej izolácie proti povrchovej a tlakovej vode gumami natavenými do asfalt. podkladu</t>
  </si>
  <si>
    <t>136</t>
  </si>
  <si>
    <t>69</t>
  </si>
  <si>
    <t>G200S40</t>
  </si>
  <si>
    <t>Asfaltované pásy pre spodné vrstvy hydroizolačných systémov,GLASBIT G 200 S 40</t>
  </si>
  <si>
    <t>138</t>
  </si>
  <si>
    <t>711462103</t>
  </si>
  <si>
    <t>Zhotovenie zvislej izolácie proti povrchovej a tlakovej vode gumami prilepenými na celej ploche</t>
  </si>
  <si>
    <t>140</t>
  </si>
  <si>
    <t>3,5</t>
  </si>
  <si>
    <t>71</t>
  </si>
  <si>
    <t>142</t>
  </si>
  <si>
    <t>998711202</t>
  </si>
  <si>
    <t>Presun hmôt pre izoláciu proti vode v objektoch výšky nad 6 do 12 m</t>
  </si>
  <si>
    <t>%</t>
  </si>
  <si>
    <t>144</t>
  </si>
  <si>
    <t>73</t>
  </si>
  <si>
    <t>7124008311</t>
  </si>
  <si>
    <t>Odstránenie povlakovej krytiny na strechách šikmých jednovrstvovej,  -0,00600t</t>
  </si>
  <si>
    <t>146</t>
  </si>
  <si>
    <t>7123311011</t>
  </si>
  <si>
    <t>Zhotovenie povlak. krytiny striech plochých  pásmi na sucho AIP, NAIP alebo tkaniny</t>
  </si>
  <si>
    <t>148</t>
  </si>
  <si>
    <t>200,0</t>
  </si>
  <si>
    <t>75</t>
  </si>
  <si>
    <t>28329902100</t>
  </si>
  <si>
    <t>Hydroizolačná fólia PVC -  hr.1,5mm</t>
  </si>
  <si>
    <t>150</t>
  </si>
  <si>
    <t>200,0*1,15</t>
  </si>
  <si>
    <t>998712202</t>
  </si>
  <si>
    <t>Presun hmôt pre izoláciu povlakovej krytiny v objektoch výšky nad 6 do 12 m</t>
  </si>
  <si>
    <t>152</t>
  </si>
  <si>
    <t>77</t>
  </si>
  <si>
    <t>713120010</t>
  </si>
  <si>
    <t>Zakrývanie tepelnej izolácie podláh fóliou</t>
  </si>
  <si>
    <t>154</t>
  </si>
  <si>
    <t>"drevená podlaha - drážkovica - TI"</t>
  </si>
  <si>
    <t>20,09</t>
  </si>
  <si>
    <t>2837577009</t>
  </si>
  <si>
    <t>UNIVENTA špeciálna polyetylénová fólia - zosilnená izolácia</t>
  </si>
  <si>
    <t>156</t>
  </si>
  <si>
    <t>79</t>
  </si>
  <si>
    <t>713121111</t>
  </si>
  <si>
    <t>Montáž tepelnej izolácie podláh minerálnou vlnou, kladená voľne v jednej vrstve</t>
  </si>
  <si>
    <t>158</t>
  </si>
  <si>
    <t>6314280015</t>
  </si>
  <si>
    <t>Lamely z minerálnej vlny 1000x600mm, hrúbka   50mm</t>
  </si>
  <si>
    <t>160</t>
  </si>
  <si>
    <t>81</t>
  </si>
  <si>
    <t>713161550</t>
  </si>
  <si>
    <t>Montáž tepelnej izolácie hr. nad 10 cm striech šikmých medzi a pod krokvy, s parozábranou, prichytená latami</t>
  </si>
  <si>
    <t>162</t>
  </si>
  <si>
    <t>6,8*5,8+1*1</t>
  </si>
  <si>
    <t>6314150420</t>
  </si>
  <si>
    <t>Tepelné izolácie šikmých striech NOBASIL ADN, čadičová minerálna a akustická izolácia - doska 160x600x1000</t>
  </si>
  <si>
    <t>164</t>
  </si>
  <si>
    <t>83</t>
  </si>
  <si>
    <t>713161616</t>
  </si>
  <si>
    <t>Zhotovenie  ochrannej  strešnej fólie</t>
  </si>
  <si>
    <t>166</t>
  </si>
  <si>
    <t>"ochranná fólia nad TI a pod TI"</t>
  </si>
  <si>
    <t>2*7,8*5,8+1*1*2</t>
  </si>
  <si>
    <t>2832208026</t>
  </si>
  <si>
    <t>Parozábrana JUTAFOL N AL 170 SPECIAL (1,5 x 50bm), množstvo v 1 role:75m2</t>
  </si>
  <si>
    <t>168</t>
  </si>
  <si>
    <t>85</t>
  </si>
  <si>
    <t>998713202</t>
  </si>
  <si>
    <t>Presun hmôt pre izolácie tepelné v objektoch výšky nad 6 m do 12 m</t>
  </si>
  <si>
    <t>170</t>
  </si>
  <si>
    <t>132201101</t>
  </si>
  <si>
    <t>Výkop ryhy do šírky 600 mm v horn.3 do 100 m3</t>
  </si>
  <si>
    <t>172</t>
  </si>
  <si>
    <t>87</t>
  </si>
  <si>
    <t>132201109</t>
  </si>
  <si>
    <t>Príplatok k cene za lepivosť pri hĺbení rýh šírky do 600 mm zapažených i nezapažených s urovnaním dna v hornine 3</t>
  </si>
  <si>
    <t>174</t>
  </si>
  <si>
    <t>162301101</t>
  </si>
  <si>
    <t>Vodorovné premiestnenie výkopku po spevnenej ceste z horniny tr.1-4, do 100 m3 na vzdialenosť do 500 m</t>
  </si>
  <si>
    <t>176</t>
  </si>
  <si>
    <t>89</t>
  </si>
  <si>
    <t>174101002</t>
  </si>
  <si>
    <t>Zásyp sypaninou so zhutnením jám, šachiet, rýh, zárezov alebo okolo objektov nad 100 do 1000 m3</t>
  </si>
  <si>
    <t>178</t>
  </si>
  <si>
    <t>175101101</t>
  </si>
  <si>
    <t>Obsyp potrubia sypaninou z vhodných hornín 1 až 4 bez prehodenia sypaniny</t>
  </si>
  <si>
    <t>180</t>
  </si>
  <si>
    <t>91</t>
  </si>
  <si>
    <t>5833735600</t>
  </si>
  <si>
    <t>Štrkopiesok 0-45 a</t>
  </si>
  <si>
    <t>182</t>
  </si>
  <si>
    <t>451541111</t>
  </si>
  <si>
    <t>Lôžko pod potrubie, stoky a drobné objekty, v otvorenom výkope zo štrkodrvy 0-63 mm</t>
  </si>
  <si>
    <t>184</t>
  </si>
  <si>
    <t>93</t>
  </si>
  <si>
    <t>8713113120</t>
  </si>
  <si>
    <t>Montáž potrubia z kanal. rúr PVC DN 125</t>
  </si>
  <si>
    <t>186</t>
  </si>
  <si>
    <t>019</t>
  </si>
  <si>
    <t>Kanalizačné rúry PVC-U 125x3,1*3000</t>
  </si>
  <si>
    <t>188</t>
  </si>
  <si>
    <t>95</t>
  </si>
  <si>
    <t>8713113121</t>
  </si>
  <si>
    <t>Montáž potrubia z kanal. rúr PVC DN 150</t>
  </si>
  <si>
    <t>190</t>
  </si>
  <si>
    <t>020</t>
  </si>
  <si>
    <t>Kanalizačné rúry PVC-U 150x3,1*3000</t>
  </si>
  <si>
    <t>192</t>
  </si>
  <si>
    <t>97</t>
  </si>
  <si>
    <t>024</t>
  </si>
  <si>
    <t>Kanalizačná odbočka PVC-U 150/125</t>
  </si>
  <si>
    <t>194</t>
  </si>
  <si>
    <t>027</t>
  </si>
  <si>
    <t>PVC-U redukcia kanalizačná 150/125</t>
  </si>
  <si>
    <t>196</t>
  </si>
  <si>
    <t>99</t>
  </si>
  <si>
    <t>030</t>
  </si>
  <si>
    <t>PVC-U koleno 150-45</t>
  </si>
  <si>
    <t>198</t>
  </si>
  <si>
    <t>031</t>
  </si>
  <si>
    <t>PVC-U koleno 125-45</t>
  </si>
  <si>
    <t>200</t>
  </si>
  <si>
    <t>101</t>
  </si>
  <si>
    <t>034</t>
  </si>
  <si>
    <t>PVC PK 100/125</t>
  </si>
  <si>
    <t>202</t>
  </si>
  <si>
    <t>892311000</t>
  </si>
  <si>
    <t>Skúška tesnosti kanalizácie D 150</t>
  </si>
  <si>
    <t>204</t>
  </si>
  <si>
    <t>103</t>
  </si>
  <si>
    <t>721171721</t>
  </si>
  <si>
    <t>Potrubie z rúr  odpadné prípojné, rúra TPD DN 50</t>
  </si>
  <si>
    <t>206</t>
  </si>
  <si>
    <t>721171724</t>
  </si>
  <si>
    <t>Potrubie z rúr  odpadné prípojné, rúra TPD DN 110</t>
  </si>
  <si>
    <t>208</t>
  </si>
  <si>
    <t>105</t>
  </si>
  <si>
    <t>038</t>
  </si>
  <si>
    <t>Odvetrávacia hlavica DN 100</t>
  </si>
  <si>
    <t>210</t>
  </si>
  <si>
    <t>998721202</t>
  </si>
  <si>
    <t>Presun hmôt pre vnútornú kanalizáciu v objektoch výšky nad 6 do 12 m</t>
  </si>
  <si>
    <t>212</t>
  </si>
  <si>
    <t>107</t>
  </si>
  <si>
    <t>713482302</t>
  </si>
  <si>
    <t>Montaž trubíc MIRELON hr. do 6 mm, vnút.priemer 19 - 22 mm</t>
  </si>
  <si>
    <t>214</t>
  </si>
  <si>
    <t>713482303</t>
  </si>
  <si>
    <t>Montaž trubíc MIRELON hr. do 6 mm, vnút.priemer 23 - 28 mm</t>
  </si>
  <si>
    <t>216</t>
  </si>
  <si>
    <t>109</t>
  </si>
  <si>
    <t>713482304</t>
  </si>
  <si>
    <t>Montaž trubíc MIRELON hr. do 6 mm, vnút.priemer 29 - 41 mm</t>
  </si>
  <si>
    <t>218</t>
  </si>
  <si>
    <t>722172100</t>
  </si>
  <si>
    <t>Potrubie z plastických rúr PP D20/1.9 - PN10, polyfúznym zváraním</t>
  </si>
  <si>
    <t>220</t>
  </si>
  <si>
    <t>111</t>
  </si>
  <si>
    <t>722172101</t>
  </si>
  <si>
    <t>Potrubie z plastických rúr PP D25/2.3 - PN10, polyfúznym zváraním</t>
  </si>
  <si>
    <t>222</t>
  </si>
  <si>
    <t>722172102</t>
  </si>
  <si>
    <t>Potrubie z plastických rúr PP D32/2.9 - PN10, polyfúznym zváraním</t>
  </si>
  <si>
    <t>224</t>
  </si>
  <si>
    <t>113</t>
  </si>
  <si>
    <t>040</t>
  </si>
  <si>
    <t>Guľový kohút DN 25 D+M</t>
  </si>
  <si>
    <t>226</t>
  </si>
  <si>
    <t>R-pol.1</t>
  </si>
  <si>
    <t>Napojenie na existujúce rozvody</t>
  </si>
  <si>
    <t>kpl</t>
  </si>
  <si>
    <t>228</t>
  </si>
  <si>
    <t>115</t>
  </si>
  <si>
    <t>722254114</t>
  </si>
  <si>
    <t>Hydrantový navijak D 25 s 30 m hadicou</t>
  </si>
  <si>
    <t>súb.</t>
  </si>
  <si>
    <t>230</t>
  </si>
  <si>
    <t>722290215</t>
  </si>
  <si>
    <t>Tlaková skúška vodovodného potrubia hrdlového alebo prírubového do DN 100</t>
  </si>
  <si>
    <t>232</t>
  </si>
  <si>
    <t>117</t>
  </si>
  <si>
    <t>998722202</t>
  </si>
  <si>
    <t>Presun hmôt pre vnútorný vodovod v objektoch výšky nad 6 do 12 m</t>
  </si>
  <si>
    <t>234</t>
  </si>
  <si>
    <t>725119107</t>
  </si>
  <si>
    <t>Montáž splachovacej nádržky keramickej s bočným napúštaním</t>
  </si>
  <si>
    <t>236</t>
  </si>
  <si>
    <t>119</t>
  </si>
  <si>
    <t>725119309</t>
  </si>
  <si>
    <t>Montáž záchodovej misy kombinovanej s šikmým odpadom</t>
  </si>
  <si>
    <t>238</t>
  </si>
  <si>
    <t>725219201</t>
  </si>
  <si>
    <t>Montáž umývadla na konzoly, bez výtokovej armatúry</t>
  </si>
  <si>
    <t>240</t>
  </si>
  <si>
    <t>121</t>
  </si>
  <si>
    <t>725829601</t>
  </si>
  <si>
    <t>Montáž batérií umývadlových stojankových pákových alebo klasických</t>
  </si>
  <si>
    <t>242</t>
  </si>
  <si>
    <t>041</t>
  </si>
  <si>
    <t>Rohový ventil 3/8"</t>
  </si>
  <si>
    <t>244</t>
  </si>
  <si>
    <t>123</t>
  </si>
  <si>
    <t>042</t>
  </si>
  <si>
    <t>Batérie umývadlové stojankové</t>
  </si>
  <si>
    <t>246</t>
  </si>
  <si>
    <t>043</t>
  </si>
  <si>
    <t>Batérie drezové stojánkové</t>
  </si>
  <si>
    <t>248</t>
  </si>
  <si>
    <t>125</t>
  </si>
  <si>
    <t>044</t>
  </si>
  <si>
    <t>Zápachové uzávierky pre zariaďovacie predmety umývadlové</t>
  </si>
  <si>
    <t>250</t>
  </si>
  <si>
    <t>045</t>
  </si>
  <si>
    <t>Umývadlo diturvitové</t>
  </si>
  <si>
    <t>252</t>
  </si>
  <si>
    <t>127</t>
  </si>
  <si>
    <t>046</t>
  </si>
  <si>
    <t>WC kombi</t>
  </si>
  <si>
    <t>254</t>
  </si>
  <si>
    <t>047</t>
  </si>
  <si>
    <t>Drez kuchynský</t>
  </si>
  <si>
    <t>256</t>
  </si>
  <si>
    <t>129</t>
  </si>
  <si>
    <t>050</t>
  </si>
  <si>
    <t>D+M elektrického ZOV ARISTON</t>
  </si>
  <si>
    <t>258</t>
  </si>
  <si>
    <t>998725202</t>
  </si>
  <si>
    <t>Presun hmôt pre zariaďovacie predmety v objektoch výšky nad 6 do 12 m</t>
  </si>
  <si>
    <t>260</t>
  </si>
  <si>
    <t>131</t>
  </si>
  <si>
    <t>R-pol9</t>
  </si>
  <si>
    <t>Ostatné nešpecifikované práce PSV</t>
  </si>
  <si>
    <t>262</t>
  </si>
  <si>
    <t>762311103</t>
  </si>
  <si>
    <t>Montáž kotevných želiez, príložiek, pätiek, ťahadiel, s pripojením k drevenej konštrukcii</t>
  </si>
  <si>
    <t>264</t>
  </si>
  <si>
    <t>133</t>
  </si>
  <si>
    <t>4297002589</t>
  </si>
  <si>
    <t>Závitová tyč  M12, matica, podložka</t>
  </si>
  <si>
    <t>266</t>
  </si>
  <si>
    <t>762332120</t>
  </si>
  <si>
    <t>Montáž viazaných konštrukcií krovov striech z reziva priemernej plochy 120-224 cm2</t>
  </si>
  <si>
    <t>268</t>
  </si>
  <si>
    <t>"pomurnica"</t>
  </si>
  <si>
    <t>6*1</t>
  </si>
  <si>
    <t>"krokva"</t>
  </si>
  <si>
    <t>8*6</t>
  </si>
  <si>
    <t>135</t>
  </si>
  <si>
    <t>762332130</t>
  </si>
  <si>
    <t>Montáž viazaných konštrukcií krovov striech z reziva priemernej plochy 224-288 cm2</t>
  </si>
  <si>
    <t>270</t>
  </si>
  <si>
    <t>"väznica"</t>
  </si>
  <si>
    <t>6,0*1</t>
  </si>
  <si>
    <t>6051212100</t>
  </si>
  <si>
    <t>Rezivo ihličnaté hranol akosť I. dĺžka 5-8 m, impregnované</t>
  </si>
  <si>
    <t>272</t>
  </si>
  <si>
    <t>137</t>
  </si>
  <si>
    <t>762341201</t>
  </si>
  <si>
    <t>Montáž latovania jednoduchých striech pre sklon do 60°</t>
  </si>
  <si>
    <t>274</t>
  </si>
  <si>
    <t>"latovanie"</t>
  </si>
  <si>
    <t>762341252</t>
  </si>
  <si>
    <t>Montáž kontralát pre sklon od 22° do 35°</t>
  </si>
  <si>
    <t>276</t>
  </si>
  <si>
    <t>"Kontralaty"</t>
  </si>
  <si>
    <t>139</t>
  </si>
  <si>
    <t>6051506900</t>
  </si>
  <si>
    <t>Laty a kontralaty</t>
  </si>
  <si>
    <t>278</t>
  </si>
  <si>
    <t>762524104</t>
  </si>
  <si>
    <t>Položenie podláh hobľovaných na pero a drážku z dosiek a fošien</t>
  </si>
  <si>
    <t>280</t>
  </si>
  <si>
    <t>"drevená podlaha - drážkovica"</t>
  </si>
  <si>
    <t>141</t>
  </si>
  <si>
    <t>6113953100</t>
  </si>
  <si>
    <t>Drevená podlaha červený smrek tr.A hr. 28 mm</t>
  </si>
  <si>
    <t>282</t>
  </si>
  <si>
    <t>762526110</t>
  </si>
  <si>
    <t>Položenie vankúšov pod podlahy osovej vzdialenosti do 650 mm</t>
  </si>
  <si>
    <t>284</t>
  </si>
  <si>
    <t>143</t>
  </si>
  <si>
    <t>5624920072</t>
  </si>
  <si>
    <t>Rošt podkladový drevený podlahový</t>
  </si>
  <si>
    <t>286</t>
  </si>
  <si>
    <t>762810115</t>
  </si>
  <si>
    <t>Záklop stropov z dosiek CETRIS jednovrstvových skrutkovaných na trámy na zraz hr. dosky 20 mm</t>
  </si>
  <si>
    <t>288</t>
  </si>
  <si>
    <t>145</t>
  </si>
  <si>
    <t>762822130</t>
  </si>
  <si>
    <t>Montáž stropníc z hraneného a polohraneného reziva prierezovej plochy 288-450 cm2</t>
  </si>
  <si>
    <t>290</t>
  </si>
  <si>
    <t>6*5,8</t>
  </si>
  <si>
    <t>6051570200</t>
  </si>
  <si>
    <t>Hranol mäkké rezivo - omietané borovica akosť I L=400-650cm 100x120,140mm</t>
  </si>
  <si>
    <t>292</t>
  </si>
  <si>
    <t>147</t>
  </si>
  <si>
    <t>998762202</t>
  </si>
  <si>
    <t>Presun hmôt pre konštrukcie tesárske v objektoch výšky do 12 m</t>
  </si>
  <si>
    <t>294</t>
  </si>
  <si>
    <t>762331813</t>
  </si>
  <si>
    <t>Demontáž viazaných konštrukcií krovov so sklonom do 60°, prierez. plochy 224 - 288 cm2,  -0.02400t</t>
  </si>
  <si>
    <t>296</t>
  </si>
  <si>
    <t>149</t>
  </si>
  <si>
    <t>762341811</t>
  </si>
  <si>
    <t>Demontáž debnenia striech rovných, oblúkových do 60°, z dosiek hrubých, hobľovaných,  -0.01600t</t>
  </si>
  <si>
    <t>298</t>
  </si>
  <si>
    <t>762332130.1</t>
  </si>
  <si>
    <t>300</t>
  </si>
  <si>
    <t>151</t>
  </si>
  <si>
    <t>6051590499</t>
  </si>
  <si>
    <t>Rezivo na krov</t>
  </si>
  <si>
    <t>302</t>
  </si>
  <si>
    <t>762341210</t>
  </si>
  <si>
    <t>Montáž debnenia a latovania striech rovných z dosiek hrubých na zraz hr. do 32 m</t>
  </si>
  <si>
    <t>304</t>
  </si>
  <si>
    <t>153</t>
  </si>
  <si>
    <t>60510366660</t>
  </si>
  <si>
    <t>Dosky  smrek akost A hr.32 mm</t>
  </si>
  <si>
    <t>306</t>
  </si>
  <si>
    <t>762395000</t>
  </si>
  <si>
    <t>Spojovacie prostriedky  pre viazané konštrukcie krovov, debnenie a laťovanie, nadstrešné konštr., spádové kliny - svorky, dosky, klince, pásová oceľ, vruty</t>
  </si>
  <si>
    <t>308</t>
  </si>
  <si>
    <t>155</t>
  </si>
  <si>
    <t>762144119</t>
  </si>
  <si>
    <t>Montáž oplotenia z hranolkovej konštrukcie prierezovej plochy do 100 cm2</t>
  </si>
  <si>
    <t>310</t>
  </si>
  <si>
    <t>10,0*2+2,0*8</t>
  </si>
  <si>
    <t>6051591805</t>
  </si>
  <si>
    <t>Hranoly smrekovec akosť I 50 x 50 mm</t>
  </si>
  <si>
    <t>312</t>
  </si>
  <si>
    <t>36,0*0,05*0,05*1,05</t>
  </si>
  <si>
    <t>157</t>
  </si>
  <si>
    <t>7621451011</t>
  </si>
  <si>
    <t>Montáž oplotenia z  latkových priečok</t>
  </si>
  <si>
    <t>314</t>
  </si>
  <si>
    <t>10,0*1,5</t>
  </si>
  <si>
    <t>6051716300</t>
  </si>
  <si>
    <t>Laty smrekovec akosť I do 25cm2 x400-650cm</t>
  </si>
  <si>
    <t>316</t>
  </si>
  <si>
    <t>15,0*0,025*1,05</t>
  </si>
  <si>
    <t>159</t>
  </si>
  <si>
    <t>766661112.1.1</t>
  </si>
  <si>
    <t>Montáž dverového krídla otváravého , jednokrídlové s petlicou</t>
  </si>
  <si>
    <t>318</t>
  </si>
  <si>
    <t>61160111001</t>
  </si>
  <si>
    <t>Bránka latková jednokrídlová 1000x1500 mm s petlicou</t>
  </si>
  <si>
    <t>320</t>
  </si>
  <si>
    <t>161</t>
  </si>
  <si>
    <t>762195009</t>
  </si>
  <si>
    <t>Spojovacie prostriedky pre steny a priečky na hladko alebo tesársky viazané,oplotenie - klince, svorníky,fixačné dosky</t>
  </si>
  <si>
    <t>322</t>
  </si>
  <si>
    <t>0,095+0,394</t>
  </si>
  <si>
    <t>324</t>
  </si>
  <si>
    <t>163</t>
  </si>
  <si>
    <t>7643140210</t>
  </si>
  <si>
    <t>Krytiny z titánzinkového TiZn plechu, z tabúľ 2000 x 1000 mm, sklon do 30°</t>
  </si>
  <si>
    <t>326</t>
  </si>
  <si>
    <t>7,8*5,8+1*1</t>
  </si>
  <si>
    <t>7644340020</t>
  </si>
  <si>
    <t>Lemovanie muriva a atík z titánzinkového TiZn plechu, celoplošným lepením r.š. 330 mm</t>
  </si>
  <si>
    <t>328</t>
  </si>
  <si>
    <t>165</t>
  </si>
  <si>
    <t>764354125</t>
  </si>
  <si>
    <t>Žľaby z titánzinkového TiZn plechu, pododkvapové polkruhové r.š. 280 mm , vr. čela a kotlíka</t>
  </si>
  <si>
    <t>330</t>
  </si>
  <si>
    <t>764454124</t>
  </si>
  <si>
    <t>Zvodové rúry z titánzinkového TiZn plechu, kruhové priemer 120 mm</t>
  </si>
  <si>
    <t>332</t>
  </si>
  <si>
    <t>167</t>
  </si>
  <si>
    <t>764410351</t>
  </si>
  <si>
    <t>Montáž oplechovania parapetov z hliníkového Al plechu, vrátane rohov r.š. 330 mm</t>
  </si>
  <si>
    <t>334</t>
  </si>
  <si>
    <t>"parapety exterierove"</t>
  </si>
  <si>
    <t>5537300216</t>
  </si>
  <si>
    <t>príslušenstvo parapety vonkajšie hliníkové lakované 1mm, biele a hnedé, dĺžky 6m, š.340mm</t>
  </si>
  <si>
    <t>336</t>
  </si>
  <si>
    <t>169</t>
  </si>
  <si>
    <t>998764202</t>
  </si>
  <si>
    <t>Presun hmôt pre konštrukcie klampiarske v objektoch výšky nad 6 do 12 m</t>
  </si>
  <si>
    <t>338</t>
  </si>
  <si>
    <t>764312822</t>
  </si>
  <si>
    <t>Demontáž krytiny hladkej strešnej z tabúľ 2000 x 670 mm, do 30st.,  -0,00751t</t>
  </si>
  <si>
    <t>340</t>
  </si>
  <si>
    <t>171</t>
  </si>
  <si>
    <t>764351810</t>
  </si>
  <si>
    <t>Demontáž žľabov pododkvap. štvorhranných rovných, oblúkových, do 30° rš 250 a 330 mm,  -0,00347t</t>
  </si>
  <si>
    <t>342</t>
  </si>
  <si>
    <t>7643418100</t>
  </si>
  <si>
    <t>Demontáž hákov</t>
  </si>
  <si>
    <t>344</t>
  </si>
  <si>
    <t>173</t>
  </si>
  <si>
    <t>764314022</t>
  </si>
  <si>
    <t>Krytiny z lesklého titánzinkového TiZn plechu, z tabúľ 2000 x 1000 mm, sklon nad 30° do 45°</t>
  </si>
  <si>
    <t>346</t>
  </si>
  <si>
    <t>764354127</t>
  </si>
  <si>
    <t>Žľaby z titánzinkového TiZn plechu, pododkvapové polkruhové r.š. 330 mm</t>
  </si>
  <si>
    <t>348</t>
  </si>
  <si>
    <t>10,0*2</t>
  </si>
  <si>
    <t>175</t>
  </si>
  <si>
    <t>350</t>
  </si>
  <si>
    <t>7,4*2+5,2</t>
  </si>
  <si>
    <t>767310029</t>
  </si>
  <si>
    <t>Montáž a dodávka Strešný  svetlík manuálne otváravý</t>
  </si>
  <si>
    <t>352</t>
  </si>
  <si>
    <t>177</t>
  </si>
  <si>
    <t>354</t>
  </si>
  <si>
    <t>765439019.0</t>
  </si>
  <si>
    <t>Montáž a dodávka  Drevené okno, otváravé 1900 x 700 mm</t>
  </si>
  <si>
    <t>356</t>
  </si>
  <si>
    <t>179</t>
  </si>
  <si>
    <t>765439019.1</t>
  </si>
  <si>
    <t>Montáž a dodávka  Drevené okno, otváravé 1100 x 1100 mm</t>
  </si>
  <si>
    <t>358</t>
  </si>
  <si>
    <t>765439019.2</t>
  </si>
  <si>
    <t>Montáž a dodávka  Drevené okno, otváravé 700 x 1000 mm</t>
  </si>
  <si>
    <t>360</t>
  </si>
  <si>
    <t>181</t>
  </si>
  <si>
    <t>765439019.3</t>
  </si>
  <si>
    <t>Montáž a dodávka  Drevené okno, otváravé 1100 x 700 mm</t>
  </si>
  <si>
    <t>362</t>
  </si>
  <si>
    <t>765439019.4</t>
  </si>
  <si>
    <t>Montáž a dodávka  Drevené okno, otváravé 1900 x 1700 mm</t>
  </si>
  <si>
    <t>364</t>
  </si>
  <si>
    <t>183</t>
  </si>
  <si>
    <t>765439019.5</t>
  </si>
  <si>
    <t>Montáž a dodávka  Drevené dvere jednokrídl., otváravé 700 x 1750 mm</t>
  </si>
  <si>
    <t>366</t>
  </si>
  <si>
    <t>765439019.6</t>
  </si>
  <si>
    <t>Montáž a dodávka  Drevené dvere jednokrídl., otváravé 900 x 2000 mm</t>
  </si>
  <si>
    <t>368</t>
  </si>
  <si>
    <t>185</t>
  </si>
  <si>
    <t>765439019.7</t>
  </si>
  <si>
    <t>Montáž a dodávka  Drevené dvere jednokrídl., otváravé 900 x 1900 mm</t>
  </si>
  <si>
    <t>370</t>
  </si>
  <si>
    <t>765439019.8</t>
  </si>
  <si>
    <t>Montáž a dodávka  Drevené dvere dvojkrídl., otváravé 1300 x 1900 mm</t>
  </si>
  <si>
    <t>372</t>
  </si>
  <si>
    <t>187</t>
  </si>
  <si>
    <t>7662117199</t>
  </si>
  <si>
    <t>Montáž a dodávka  Drevené zábradlie v.1,1 m- celk. dl.5,5 m / 2.np /</t>
  </si>
  <si>
    <t>374</t>
  </si>
  <si>
    <t>766241052</t>
  </si>
  <si>
    <t>Montáž dreveného samonosného schodiska zadlabávaného priameho s podstupnicami</t>
  </si>
  <si>
    <t>376</t>
  </si>
  <si>
    <t>stará budova- 2 ks</t>
  </si>
  <si>
    <t>4,0*2</t>
  </si>
  <si>
    <t>189</t>
  </si>
  <si>
    <t>6123301101</t>
  </si>
  <si>
    <t>Dodávka dreveného schodiska , vr. zábradlia</t>
  </si>
  <si>
    <t>378</t>
  </si>
  <si>
    <t>766241064</t>
  </si>
  <si>
    <t>Montáž dreveného samonosného schodiska  lomeného L s podestou s podstupnicami</t>
  </si>
  <si>
    <t>380</t>
  </si>
  <si>
    <t>(9*0,17+1,92)/Cos(30)</t>
  </si>
  <si>
    <t>191</t>
  </si>
  <si>
    <t>6123301100</t>
  </si>
  <si>
    <t>Dodávka dreveného schodiska orientačná , vr. zábradlia</t>
  </si>
  <si>
    <t>382</t>
  </si>
  <si>
    <t>766411121</t>
  </si>
  <si>
    <t>Montáž obloženia stien, stĺpov a pilierov palubovkami na pero a drážku do 1 m2 smrekovcovými, š. nad 40 do 60 mm</t>
  </si>
  <si>
    <t>384</t>
  </si>
  <si>
    <t>"vonkajší obklad stien"</t>
  </si>
  <si>
    <t>5,8*2,1</t>
  </si>
  <si>
    <t>-0,8*1*2</t>
  </si>
  <si>
    <t>193</t>
  </si>
  <si>
    <t>6119172700</t>
  </si>
  <si>
    <t>Obloženie exteriérové palubovka</t>
  </si>
  <si>
    <t>386</t>
  </si>
  <si>
    <t>766425213</t>
  </si>
  <si>
    <t>Montáž obloženia podhľadov členitých panelmi obkl. tatranský profil</t>
  </si>
  <si>
    <t>388</t>
  </si>
  <si>
    <t>"podhľad - tatranský profil"</t>
  </si>
  <si>
    <t>5,6/Cos(35)*4,74</t>
  </si>
  <si>
    <t>195</t>
  </si>
  <si>
    <t>979089112</t>
  </si>
  <si>
    <t>Poplatok za skladovanie - drevo, sklo, plasty (17 02 ), ostatné</t>
  </si>
  <si>
    <t>390</t>
  </si>
  <si>
    <t>6119200049</t>
  </si>
  <si>
    <t>Tatranský profil červený smrek hr.15 mm x B=96 mm  I. trieda</t>
  </si>
  <si>
    <t>392</t>
  </si>
  <si>
    <t>197</t>
  </si>
  <si>
    <t>766651101</t>
  </si>
  <si>
    <t>Montáž puzdra posuv. dverí do mur. priečky, jedno zasúvacie púzdro pre jerno krídlo pri priechode š. do 0,8 m</t>
  </si>
  <si>
    <t>394</t>
  </si>
  <si>
    <t>5533401500</t>
  </si>
  <si>
    <t>Stavebné púzdro pre zasúvacie dvere Štandard priechod  600 mm, kód S700-060   JAP</t>
  </si>
  <si>
    <t>396</t>
  </si>
  <si>
    <t>199</t>
  </si>
  <si>
    <t>5533401880</t>
  </si>
  <si>
    <t>Úchyty a zámky posuvných a zasúvacích dverí,  samostatný diel 529 - guľatá miska úzka,prev.OC chróm lesklý   JAP</t>
  </si>
  <si>
    <t>398</t>
  </si>
  <si>
    <t>5533401940</t>
  </si>
  <si>
    <t>Posuvné systémy dverí- sada pojazdov   JAP</t>
  </si>
  <si>
    <t>súbor</t>
  </si>
  <si>
    <t>400</t>
  </si>
  <si>
    <t>201</t>
  </si>
  <si>
    <t>5533401950</t>
  </si>
  <si>
    <t>Posuvné systémy dverí- vodiaca lišta (surový profil)   JAP</t>
  </si>
  <si>
    <t>402</t>
  </si>
  <si>
    <t>766661112</t>
  </si>
  <si>
    <t>Montáž dverového krídla kompletiz.otváravého do oceľovej alebo fošňovej zárubne, jednokrídlové</t>
  </si>
  <si>
    <t>404</t>
  </si>
  <si>
    <t>"dvere 60,70,80"</t>
  </si>
  <si>
    <t>203</t>
  </si>
  <si>
    <t>61171031201</t>
  </si>
  <si>
    <t>Dvere vnútorné, laminátované , DTD,š.70</t>
  </si>
  <si>
    <t>406</t>
  </si>
  <si>
    <t>61171031202</t>
  </si>
  <si>
    <t>Dvere vnútorné, laminátované , DTD,š.80</t>
  </si>
  <si>
    <t>408</t>
  </si>
  <si>
    <t>205</t>
  </si>
  <si>
    <t>61171031203</t>
  </si>
  <si>
    <t>Dvere vnútorné, laminátované , DTD,š.60</t>
  </si>
  <si>
    <t>410</t>
  </si>
  <si>
    <t>766662312</t>
  </si>
  <si>
    <t>Montáž dverového krídla kompletiz.otváravého z tvrdého dreva alebo smrekovca, jednokrídlové</t>
  </si>
  <si>
    <t>412</t>
  </si>
  <si>
    <t>"Vstupné dvere"</t>
  </si>
  <si>
    <t>207</t>
  </si>
  <si>
    <t>6117103153</t>
  </si>
  <si>
    <t>Dvere  vonkajšie,bezpečnostná trieda 2(K2/3) sedemdové uzamykanie, š.60, 70, 80, 90cm</t>
  </si>
  <si>
    <t>414</t>
  </si>
  <si>
    <t>998766202</t>
  </si>
  <si>
    <t>Presun hmot pre konštrukcie stolárske v objektoch výšky nad 6 do 12 m</t>
  </si>
  <si>
    <t>416</t>
  </si>
  <si>
    <t>209</t>
  </si>
  <si>
    <t>771575208</t>
  </si>
  <si>
    <t>Montáž podláh z dlaždíc keram. ukladanie do tmelu bez povrchovej úpravy alebo glaz., reliéf. 300x300 mm</t>
  </si>
  <si>
    <t>418</t>
  </si>
  <si>
    <t>"keramické dlažby"</t>
  </si>
  <si>
    <t>"1NP"</t>
  </si>
  <si>
    <t>2,92+1,46+1,46</t>
  </si>
  <si>
    <t>5976498050</t>
  </si>
  <si>
    <t>Dlaždice keramické  -  300x300</t>
  </si>
  <si>
    <t>420</t>
  </si>
  <si>
    <t>211</t>
  </si>
  <si>
    <t>998771202</t>
  </si>
  <si>
    <t>Presun hmôt pre podlahy z dlaždíc v objektoch výšky nad 6 do 12 m</t>
  </si>
  <si>
    <t>422</t>
  </si>
  <si>
    <t>781445208</t>
  </si>
  <si>
    <t>Montáž obkladov stien z obkladačiek hutných, keramických do tmelu flexibil., veľkosť 200x200 mm</t>
  </si>
  <si>
    <t>424</t>
  </si>
  <si>
    <t>213</t>
  </si>
  <si>
    <t>5976574500</t>
  </si>
  <si>
    <t>Obkladačky keramické glazované jednofarebné hladké 200x200 trieda oteruvzdornosti  Ia</t>
  </si>
  <si>
    <t>426</t>
  </si>
  <si>
    <t>998781202</t>
  </si>
  <si>
    <t>Presun hmôt pre obklady keramické v objektoch výšky nad 6 do 12 m</t>
  </si>
  <si>
    <t>428</t>
  </si>
  <si>
    <t>215</t>
  </si>
  <si>
    <t>783626000</t>
  </si>
  <si>
    <t>Nátery stolárskych výrobkov syntetické lazurovacím lakom napustením</t>
  </si>
  <si>
    <t>430</t>
  </si>
  <si>
    <t>"Stropnice"</t>
  </si>
  <si>
    <t>6*5,8*(0,16*2+0,22*2)</t>
  </si>
  <si>
    <t>783726000</t>
  </si>
  <si>
    <t>Nátery tesárskych konštrukcií syntetické lazurovacím lakom napustením, exteriérové</t>
  </si>
  <si>
    <t>432</t>
  </si>
  <si>
    <t>217</t>
  </si>
  <si>
    <t>783782103</t>
  </si>
  <si>
    <t>Nátery tesárskych konštrukcií povrchová impregnácia prostriedkom CF</t>
  </si>
  <si>
    <t>434</t>
  </si>
  <si>
    <t>6*1*(0,15+0,15)*2</t>
  </si>
  <si>
    <t>8*6*(0,1+0,2)*2</t>
  </si>
  <si>
    <t>6,0*1*(0,16+0,22)*2</t>
  </si>
  <si>
    <t>"latovanie + kontralaty"</t>
  </si>
  <si>
    <t>(190+50)*(0,05+0,05)*2</t>
  </si>
  <si>
    <t>783782203</t>
  </si>
  <si>
    <t>Nátery tesárskych konštrukcií povrchová impregnácia Bochemitom QB</t>
  </si>
  <si>
    <t>436</t>
  </si>
  <si>
    <t xml:space="preserve"> nový strecha jestv. obj.</t>
  </si>
  <si>
    <t>390,0</t>
  </si>
  <si>
    <t>latkové oplotenie</t>
  </si>
  <si>
    <t>10,0*1,5*2</t>
  </si>
  <si>
    <t>219</t>
  </si>
  <si>
    <t>784418011</t>
  </si>
  <si>
    <t>Zakrývanie otvorov, podláh a zariadení fóliou v miestnostiach alebo na schodisku</t>
  </si>
  <si>
    <t>438</t>
  </si>
  <si>
    <t>"zakrývanie okenných a dverných otvorov z vnútra"</t>
  </si>
  <si>
    <t>11,1</t>
  </si>
  <si>
    <t>"dvere vnútorné obojstranne"</t>
  </si>
  <si>
    <t>0,6*2*2*2+0,7*2*2+0,8*2*2</t>
  </si>
  <si>
    <t>784418012</t>
  </si>
  <si>
    <t>Zakrývanie podláh a zariadení papierom v miestnostiach alebo na schodisku</t>
  </si>
  <si>
    <t>440</t>
  </si>
  <si>
    <t>26,83+20,09</t>
  </si>
  <si>
    <t>221</t>
  </si>
  <si>
    <t>784412301</t>
  </si>
  <si>
    <t>Pačokovanie vápenným mliekom dvojnás. s obrúsením a presadrovaním v miestnostiach výšky do 3, 80 m</t>
  </si>
  <si>
    <t>442</t>
  </si>
  <si>
    <t>"maľba na omietku final - vnútorné steny "</t>
  </si>
  <si>
    <t>784452221</t>
  </si>
  <si>
    <t>Maľby z maliarskych zmesí Weber - Terranova, ručne nanášané weber.ton Profi plus na jemnozrnný podklad výšky do 3, 80 m</t>
  </si>
  <si>
    <t>444</t>
  </si>
  <si>
    <t>223</t>
  </si>
  <si>
    <t>971033131</t>
  </si>
  <si>
    <t>Vybúranie otvoru v murive tehl. priemeru profilu do 60 mm hr.do 150 mm,  -0,00100t</t>
  </si>
  <si>
    <t>262144</t>
  </si>
  <si>
    <t>446</t>
  </si>
  <si>
    <t>971042141</t>
  </si>
  <si>
    <t>Vybúranie otvoru v betónových priečkach a stenách do profilu 60 mm, hr. do 300 mm,  -0,00100t</t>
  </si>
  <si>
    <t>448</t>
  </si>
  <si>
    <t>225</t>
  </si>
  <si>
    <t>973022341</t>
  </si>
  <si>
    <t>Vysekanie v murive z kameňa kapsy plochy do 0, 25 m2, hĺbky do 150 mm,  -0,02900t</t>
  </si>
  <si>
    <t>450</t>
  </si>
  <si>
    <t>973031616</t>
  </si>
  <si>
    <t>Vysekanie kapsy pre klátiky a krabice, veľkosti do 100x100x50 mm,  -0,00100t</t>
  </si>
  <si>
    <t>452</t>
  </si>
  <si>
    <t>227</t>
  </si>
  <si>
    <t>973031619</t>
  </si>
  <si>
    <t>Vysekanie kapsy pre klátiky a krabice, veľkosti do 150x150x100 mm,  -0,00300t</t>
  </si>
  <si>
    <t>454</t>
  </si>
  <si>
    <t>974031221</t>
  </si>
  <si>
    <t>Vysekanie rýh v murive tehlovom na akúkoľvek maltu v priestore priľahlom k stropnej konštrukcii do hĺbky 30 mm a š. do 30 mm,  -0,00200 t</t>
  </si>
  <si>
    <t>456</t>
  </si>
  <si>
    <t>229</t>
  </si>
  <si>
    <t>974082112</t>
  </si>
  <si>
    <t>Vysekanie rýh pre vodiče v omietke stien, v š. do 50 mm,  -0,00200t</t>
  </si>
  <si>
    <t>458</t>
  </si>
  <si>
    <t>210010043</t>
  </si>
  <si>
    <t>Montáž el-inšt rúrky (kov) ohybná, uložená pevne D25 (d23)mm</t>
  </si>
  <si>
    <t>460</t>
  </si>
  <si>
    <t>231</t>
  </si>
  <si>
    <t>345652K202</t>
  </si>
  <si>
    <t>Rúrka el-inšt FeZn ohybná 3323 : KOPEX 23, kovová</t>
  </si>
  <si>
    <t>462</t>
  </si>
  <si>
    <t>210010301</t>
  </si>
  <si>
    <t>Montáž krabice do muriva 1-nás KP (68) bez zapojenia,prístrojová</t>
  </si>
  <si>
    <t>464</t>
  </si>
  <si>
    <t>233</t>
  </si>
  <si>
    <t>345600K000</t>
  </si>
  <si>
    <t>Krabica KP prístrojová 1-nás : KP 67/2 (D70x45) zvisle aj vodorovne, max 5 krabíc , šedá</t>
  </si>
  <si>
    <t>466</t>
  </si>
  <si>
    <t>210010313</t>
  </si>
  <si>
    <t>Krabica (KO 125) odbočná s viečkom, bez zapojenia, štvorcová</t>
  </si>
  <si>
    <t>468</t>
  </si>
  <si>
    <t>235</t>
  </si>
  <si>
    <t>345604K100</t>
  </si>
  <si>
    <t>Krabica KO odbočná : KO 100 E (128x128x70) s viečkom, šedá</t>
  </si>
  <si>
    <t>470</t>
  </si>
  <si>
    <t>210010321</t>
  </si>
  <si>
    <t>Krabica (1903, KR 68) odbočná s viečkom, svorkovnicou vrátane zapojenia, kruhová</t>
  </si>
  <si>
    <t>472</t>
  </si>
  <si>
    <t>237</t>
  </si>
  <si>
    <t>345608K000</t>
  </si>
  <si>
    <t>Krabica KR rozvodná : KU 68-1903 (D73x42) kompletná,vodorovne max 3 krabice, šedá</t>
  </si>
  <si>
    <t>474</t>
  </si>
  <si>
    <t>210010322</t>
  </si>
  <si>
    <t>Krabica (KR 97) odbočná s viečkom, svorkovnicou vrátane zapojenia, kruhová</t>
  </si>
  <si>
    <t>476</t>
  </si>
  <si>
    <t>239</t>
  </si>
  <si>
    <t>345608K040</t>
  </si>
  <si>
    <t>Krabica KR rozvodná : KR 97/5 (D103x50) kompletná, šedá</t>
  </si>
  <si>
    <t>478</t>
  </si>
  <si>
    <t>210100128</t>
  </si>
  <si>
    <t>Ukončenie celoplastových káblov v rozvádzači na svorky,zapojenie 3x 1,5-2,5 mm2</t>
  </si>
  <si>
    <t>480</t>
  </si>
  <si>
    <t>241</t>
  </si>
  <si>
    <t>210100258</t>
  </si>
  <si>
    <t>Ukončenie celoplastových káblov zmrašť. záklopkou alebo páskou do 5 x 4 mm2</t>
  </si>
  <si>
    <t>482</t>
  </si>
  <si>
    <t>210100259.1</t>
  </si>
  <si>
    <t>Ukončenie celoplastových káblov zmrašť. záklopkou alebo páskou do 5 x 10 mm2</t>
  </si>
  <si>
    <t>484</t>
  </si>
  <si>
    <t>243</t>
  </si>
  <si>
    <t>210110041</t>
  </si>
  <si>
    <t>Spínače polozapustené a zapustené vrátane zapojenia jednopólový - radenie 1</t>
  </si>
  <si>
    <t>486</t>
  </si>
  <si>
    <t>345300A081</t>
  </si>
  <si>
    <t>Spínač rad.1 Classic 3553-01289 B1, kompletný, lesklý biely</t>
  </si>
  <si>
    <t>488</t>
  </si>
  <si>
    <t>245</t>
  </si>
  <si>
    <t>345300A881</t>
  </si>
  <si>
    <t>Spínač rad.1 Decento® 3559K-C06345, kompletný, biely</t>
  </si>
  <si>
    <t>490</t>
  </si>
  <si>
    <t>210110043</t>
  </si>
  <si>
    <t>Spínač polozapustený a zapustený vrátane zapojenia sériový prep.stried. - radenie 5 A</t>
  </si>
  <si>
    <t>492</t>
  </si>
  <si>
    <t>247</t>
  </si>
  <si>
    <t>345313A081</t>
  </si>
  <si>
    <t>Prepínač rad.5 Classic 3553-05289 B1, kompletný, lesklý biely</t>
  </si>
  <si>
    <t>494</t>
  </si>
  <si>
    <t>345313A881</t>
  </si>
  <si>
    <t>Prepínač rad.5 Decento® 3559K-C05345, kompletný, biely</t>
  </si>
  <si>
    <t>496</t>
  </si>
  <si>
    <t>249</t>
  </si>
  <si>
    <t>210110045</t>
  </si>
  <si>
    <t>Spínač polozapustený a zapustený vrátane zapojenia stried.prep.- radenie 6</t>
  </si>
  <si>
    <t>498</t>
  </si>
  <si>
    <t>345324A081</t>
  </si>
  <si>
    <t>Prepínač rad.6 Classic 3553-06289 B1, kompletný, lesklý biely</t>
  </si>
  <si>
    <t>500</t>
  </si>
  <si>
    <t>251</t>
  </si>
  <si>
    <t>345324A881</t>
  </si>
  <si>
    <t>Prepínač rad.6 Decento® 3559K-C06345, kompletný, biely</t>
  </si>
  <si>
    <t>502</t>
  </si>
  <si>
    <t>210111011</t>
  </si>
  <si>
    <t>Domová zásuvka polozapustená alebo zapustená vrátane zapojenia 10/16 A 250 V 2P + Z</t>
  </si>
  <si>
    <t>504</t>
  </si>
  <si>
    <t>253</t>
  </si>
  <si>
    <t>210111012</t>
  </si>
  <si>
    <t>Domová zásuvka polozapustená alebo zapustená, 10/16 A 250 V 2P + Z 2 x zapojenie</t>
  </si>
  <si>
    <t>506</t>
  </si>
  <si>
    <t>345400A001</t>
  </si>
  <si>
    <t>Zásuvka 1-nás. Classic 5517-2389 B1, kompletná (bez oc), lesklá biela</t>
  </si>
  <si>
    <t>508</t>
  </si>
  <si>
    <t>255</t>
  </si>
  <si>
    <t>345400A881</t>
  </si>
  <si>
    <t>Zásuvka 1-nás. Decento® 5519K-C02347, kompletná, biela</t>
  </si>
  <si>
    <t>510</t>
  </si>
  <si>
    <t>210111021</t>
  </si>
  <si>
    <t>Domová zásuvka v krabici obyč. alebo do vlhka, vrátane zapojenia 10/16 A 250 V 2P + Z</t>
  </si>
  <si>
    <t>512</t>
  </si>
  <si>
    <t>257</t>
  </si>
  <si>
    <t>358005D390</t>
  </si>
  <si>
    <t>Zásuvka priemyselná 16A/400V vstavaná (3P+PEN) 4-pól :IZV 1643, IP44, červená, v krabici pod omietku</t>
  </si>
  <si>
    <t>514</t>
  </si>
  <si>
    <t>920AN65815</t>
  </si>
  <si>
    <t>Sálavé panely ECOSUN 600 E</t>
  </si>
  <si>
    <t>516</t>
  </si>
  <si>
    <t>259</t>
  </si>
  <si>
    <t>210190001</t>
  </si>
  <si>
    <t>Montáž oceľoplechovej rozvodnice do váhy 20 kg</t>
  </si>
  <si>
    <t>518</t>
  </si>
  <si>
    <t>357001</t>
  </si>
  <si>
    <t>Rozvodnica RD2</t>
  </si>
  <si>
    <t>520</t>
  </si>
  <si>
    <t>261</t>
  </si>
  <si>
    <t>210190007</t>
  </si>
  <si>
    <t>Dokončovacie práce na rozvádzačoch</t>
  </si>
  <si>
    <t>522</t>
  </si>
  <si>
    <t>210200025</t>
  </si>
  <si>
    <t>Montáž, interiérové svietidlo - 1x zdroj (halog. žiarovka, komp.žiarivka, LED) závesné, IP20-44</t>
  </si>
  <si>
    <t>524</t>
  </si>
  <si>
    <t>263</t>
  </si>
  <si>
    <t>210200027</t>
  </si>
  <si>
    <t>Montáž, interiérové svietidlo - 1x zdroj (halog. žiarovka, komp.žiarivka, LED) prisadené, IP20-44</t>
  </si>
  <si>
    <t>526</t>
  </si>
  <si>
    <t>210202050</t>
  </si>
  <si>
    <t>Montáž, LED reflektor, svetlomet, IP54-66</t>
  </si>
  <si>
    <t>528</t>
  </si>
  <si>
    <t>265</t>
  </si>
  <si>
    <t>3480000000</t>
  </si>
  <si>
    <t>SVIETIDLÁ - podľa výberu investora</t>
  </si>
  <si>
    <t>kompl</t>
  </si>
  <si>
    <t>530</t>
  </si>
  <si>
    <t>210800101</t>
  </si>
  <si>
    <t>Kábel medený uložený voľne CYKY 450/750 V 2x1,5</t>
  </si>
  <si>
    <t>532</t>
  </si>
  <si>
    <t>267</t>
  </si>
  <si>
    <t>341203M001</t>
  </si>
  <si>
    <t>Kábel Cu 750V : CYKY-O 2x1,5</t>
  </si>
  <si>
    <t>534</t>
  </si>
  <si>
    <t>210800107</t>
  </si>
  <si>
    <t>Kábel medený uložený voľne CYKY 450/750 V 3x1,5</t>
  </si>
  <si>
    <t>536</t>
  </si>
  <si>
    <t>269</t>
  </si>
  <si>
    <t>210800226</t>
  </si>
  <si>
    <t>Vodič medený uložený pod omietkou CYKY  450/750 V  3x1,5mm2</t>
  </si>
  <si>
    <t>538</t>
  </si>
  <si>
    <t>341203M100</t>
  </si>
  <si>
    <t>Kábel Cu 750V : CYKY-J 3x1,5</t>
  </si>
  <si>
    <t>540</t>
  </si>
  <si>
    <t>271</t>
  </si>
  <si>
    <t>210800227</t>
  </si>
  <si>
    <t>Vodič medený uložený pod omietkou CYKY  450/750 V  3x2,5mm2</t>
  </si>
  <si>
    <t>542</t>
  </si>
  <si>
    <t>341203M110</t>
  </si>
  <si>
    <t>Kábel Cu 750V : CYKY-J 3x2,5</t>
  </si>
  <si>
    <t>544</t>
  </si>
  <si>
    <t>273</t>
  </si>
  <si>
    <t>210800120</t>
  </si>
  <si>
    <t>Kábel medený uložený voľne CYKY 450/750 V 5x2,5</t>
  </si>
  <si>
    <t>546</t>
  </si>
  <si>
    <t>341203M310</t>
  </si>
  <si>
    <t>Kábel Cu 750V : CYKY-J 5x2,5</t>
  </si>
  <si>
    <t>548</t>
  </si>
  <si>
    <t>275</t>
  </si>
  <si>
    <t>210950101</t>
  </si>
  <si>
    <t>Označovací štítok na kábel hliníkový (naviac proti norme)</t>
  </si>
  <si>
    <t>550</t>
  </si>
  <si>
    <t>562890000</t>
  </si>
  <si>
    <t>Štítok na označ. kábel. vývodu z PVC</t>
  </si>
  <si>
    <t>552</t>
  </si>
  <si>
    <t>277</t>
  </si>
  <si>
    <t>213290040</t>
  </si>
  <si>
    <t>Demontáž existujúceho poškodeného zariadenia</t>
  </si>
  <si>
    <t>hod</t>
  </si>
  <si>
    <t>554</t>
  </si>
  <si>
    <t>213290050</t>
  </si>
  <si>
    <t>Úprava rozvodnice</t>
  </si>
  <si>
    <t>556</t>
  </si>
  <si>
    <t>279</t>
  </si>
  <si>
    <t>213290070</t>
  </si>
  <si>
    <t>Sprevádzkovanie existujúcich svietidiel</t>
  </si>
  <si>
    <t>558</t>
  </si>
  <si>
    <t>213290150</t>
  </si>
  <si>
    <t>Drobné elektroinštalačné práce</t>
  </si>
  <si>
    <t>560</t>
  </si>
  <si>
    <t>281</t>
  </si>
  <si>
    <t>213291000</t>
  </si>
  <si>
    <t>Spracovanie východiskovej revízie a vypracovanie správy</t>
  </si>
  <si>
    <t>562</t>
  </si>
  <si>
    <t>999990302</t>
  </si>
  <si>
    <t>Podružný materiál</t>
  </si>
  <si>
    <t>564</t>
  </si>
  <si>
    <t>283</t>
  </si>
  <si>
    <t>02111</t>
  </si>
  <si>
    <t>Bleskozvod</t>
  </si>
  <si>
    <t>566</t>
  </si>
  <si>
    <t>VP - Práce naviac</t>
  </si>
  <si>
    <t>PN</t>
  </si>
  <si>
    <t>2 - 2 - Vodovodná a kanalizačná prípojka</t>
  </si>
  <si>
    <t xml:space="preserve">    5 - Komunikácie</t>
  </si>
  <si>
    <t xml:space="preserve">    721 - Zdravotech. vnútorná kanalizácia</t>
  </si>
  <si>
    <t xml:space="preserve">    722 - Zdravotechnika</t>
  </si>
  <si>
    <t>OST - Ostatné</t>
  </si>
  <si>
    <t>113107131</t>
  </si>
  <si>
    <t>Odstránenie krytu v ploche do 200 m2 z betónu prostého, hr. vrstvy do 150 mm,  -0,22500t</t>
  </si>
  <si>
    <t>132201102</t>
  </si>
  <si>
    <t>Výkop ryhy do šírky 600 mm v horn.3 nad 100 m3</t>
  </si>
  <si>
    <t>162201102</t>
  </si>
  <si>
    <t>Vodorovné premiestnenie výkopku z horniny 1-4 nad 20-50m</t>
  </si>
  <si>
    <t>Vodorovné premiestnenie výkopku  po spevnenej ceste z  horniny tr.1-4, do 100 m3 na vzdialenosť do 3000 m</t>
  </si>
  <si>
    <t>171201202</t>
  </si>
  <si>
    <t>Uloženie sypaniny na skládky nad 100 do 1000 m3</t>
  </si>
  <si>
    <t>5834419900</t>
  </si>
  <si>
    <t>Štrkodrva 0- 63 c</t>
  </si>
  <si>
    <t>175101201</t>
  </si>
  <si>
    <t>Obsyp objektov sypaninou z vhodných hornín 1 až 4 bez prehodenia sypaniny</t>
  </si>
  <si>
    <t>919735112</t>
  </si>
  <si>
    <t>Rezanie existujúceho asfaltového krytu alebo podkladu hĺbky nad 50 do 100 mm</t>
  </si>
  <si>
    <t>567115113</t>
  </si>
  <si>
    <t>Podklad z prostého betónu tr. C 8/10 hr. 100 mm</t>
  </si>
  <si>
    <t>573111111</t>
  </si>
  <si>
    <t>Postrek asfaltový infiltračný s posypom kamenivom z asfaltu cestného v množstve 0,60 kg/m2</t>
  </si>
  <si>
    <t>577141132</t>
  </si>
  <si>
    <t>Bet. asfalt tr. 1 protišmyk PAB plan. čiara š. do 3 m hr. 5 cm</t>
  </si>
  <si>
    <t>039</t>
  </si>
  <si>
    <t>D+M šachty kanalizačnej revíznej</t>
  </si>
  <si>
    <t>871211121</t>
  </si>
  <si>
    <t>Montáž potrubia z tlakových rúrok  plastických PE, PP D32</t>
  </si>
  <si>
    <t>002</t>
  </si>
  <si>
    <t>potrubie PEHD d 32x2,4 PE 100</t>
  </si>
  <si>
    <t>871211122</t>
  </si>
  <si>
    <t>Montáž potrubia z tlakových rúrok  plastických PE, PP D50</t>
  </si>
  <si>
    <t>002.1</t>
  </si>
  <si>
    <t>potrubie PEHD d 50x4,6 PE 100</t>
  </si>
  <si>
    <t>R-pol</t>
  </si>
  <si>
    <t>Dopojenie nového a odpojenie zrušeného potrubia</t>
  </si>
  <si>
    <t>D+M šachty vodomernej prefabrikovanej</t>
  </si>
  <si>
    <t>3 - 3 - Prípojka NN</t>
  </si>
  <si>
    <t xml:space="preserve">    46-M - Zemné práce pri extr.mont.prácach</t>
  </si>
  <si>
    <t>210010066</t>
  </si>
  <si>
    <t>Rúrka elektroinštalačná oceľová, závitová, typ 6042, uložená pevne</t>
  </si>
  <si>
    <t>345655K605</t>
  </si>
  <si>
    <t>Rúrka el-inšt Fe tuhá 6242 ZNM, bez závitu, žiarovozinkovaná (3m)</t>
  </si>
  <si>
    <t>210010124</t>
  </si>
  <si>
    <t>Rúrka ochranná z PE, novoduru, do D 80 mm, uložená voľne, vnútorná</t>
  </si>
  <si>
    <t>345658I001</t>
  </si>
  <si>
    <t>Chránička HD-PE kábelová ohybná 032332 : FXKVR 63,čierna</t>
  </si>
  <si>
    <t>210040731</t>
  </si>
  <si>
    <t>Vyrezanie rýh frézovaním, v plnom pálenom tehlovom murive hl.2,5 cm š.4 cm</t>
  </si>
  <si>
    <t>210100252</t>
  </si>
  <si>
    <t>Ukončenie celoplastových káblov zmrašť. záklopkou alebo páskou do 4 x 25 mm2</t>
  </si>
  <si>
    <t>210100259</t>
  </si>
  <si>
    <t>210191532</t>
  </si>
  <si>
    <t>Usadenie rozvádzača ER 1.0+1.1</t>
  </si>
  <si>
    <t>920AN56031</t>
  </si>
  <si>
    <t>Rozvádzač RE2.0 F533 W 1x25A, 1x20A PO</t>
  </si>
  <si>
    <t>210220021</t>
  </si>
  <si>
    <t>Uzemňovacie vedenie v zemi FeZn vrátane izolácie spojov O 10mm</t>
  </si>
  <si>
    <t>3549000A34</t>
  </si>
  <si>
    <t>Pásovina uzemňovacia FeZn 30x4</t>
  </si>
  <si>
    <t>210220301</t>
  </si>
  <si>
    <t>Svorka bleskozvodná do 2 skrutiek (SS,SP1,SR 03)</t>
  </si>
  <si>
    <t>3549040A51</t>
  </si>
  <si>
    <t>Svorka uzemňovacia (FeZn) : SR 03 B, spojenie kruhových vodičov a pásoviny (2xM8)</t>
  </si>
  <si>
    <t>210220361</t>
  </si>
  <si>
    <t>Tyč zemniaca ZT do 2m, zarazenie do zeme, pripojenie vedenia</t>
  </si>
  <si>
    <t>3549050A02</t>
  </si>
  <si>
    <t>Tyč zemniaca kruhová (FeZn) : ZT 1,5 (D25x1,5m)</t>
  </si>
  <si>
    <t>210810017</t>
  </si>
  <si>
    <t>Kábel medený silový uložený voľne 1-CYKY 0,6/1 kV 3x120+50</t>
  </si>
  <si>
    <t>341203M330</t>
  </si>
  <si>
    <t>Kábel Cu 750V : CYKY-J 5x6</t>
  </si>
  <si>
    <t>210901061</t>
  </si>
  <si>
    <t>Kábel hliníkový silový, uložený pevne AYKY 450/750 V 4x16</t>
  </si>
  <si>
    <t>341400M140</t>
  </si>
  <si>
    <t>Kábel Al 750V : AYKY-J 4x16</t>
  </si>
  <si>
    <t>210901070</t>
  </si>
  <si>
    <t>Kábel 1kV voľne uložený AYKY 4x25</t>
  </si>
  <si>
    <t>341410M100</t>
  </si>
  <si>
    <t>Kábel Al : 1-AYKY-J 4x25</t>
  </si>
  <si>
    <t>562890010</t>
  </si>
  <si>
    <t>210950203</t>
  </si>
  <si>
    <t>Príplatok na zaťahovanie káblov, váha kábla do 4 kg</t>
  </si>
  <si>
    <t>460200133</t>
  </si>
  <si>
    <t>Hĺbenie káblovej ryhy ručne 35 cm širokej a 50 cm hlbokej, v zemine triedy 3</t>
  </si>
  <si>
    <t>460420372</t>
  </si>
  <si>
    <t>Zriad. káblového lôžka z piesku vrstvy 10 cm, tehlami naprieč kábla na šírku 35 cm</t>
  </si>
  <si>
    <t>5833711000</t>
  </si>
  <si>
    <t>Štrkopiesok 0- 8 n</t>
  </si>
  <si>
    <t>460490012</t>
  </si>
  <si>
    <t>Rozvinutie a uloženie výstražnej fólie z PVC do ryhy, šírka 33 cm</t>
  </si>
  <si>
    <t>2830002000</t>
  </si>
  <si>
    <t>Fólia červená v m</t>
  </si>
  <si>
    <t>999946000</t>
  </si>
  <si>
    <t>Ostatný materiál pri externých montážach - M46</t>
  </si>
  <si>
    <t>460560133</t>
  </si>
  <si>
    <t>Ručný zásyp nezap. káblovej ryhy bez zhutn. zeminy, 35 cm širokej, 50 cm hlbokej v zemine tr. 3</t>
  </si>
  <si>
    <t>460620013</t>
  </si>
  <si>
    <t>Proviz. úprava terénu v zemine tr. 3, aby nerovnosti terénu neboli väčšie ako 2 cm od vodor.hladiny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</si>
</sst>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0000A8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31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1" applyFont="1" applyFill="1" applyAlignment="1" applyProtection="1">
      <alignment vertical="center"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8" fillId="0" borderId="0" xfId="0" applyFont="1" applyAlignment="1">
      <alignment horizontal="left" vertical="center"/>
    </xf>
    <xf numFmtId="0" fontId="0" fillId="0" borderId="0" xfId="0" applyBorder="1"/>
    <xf numFmtId="0" fontId="19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21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2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4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4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32" fillId="0" borderId="14" xfId="0" applyNumberFormat="1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4" fontId="32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32" fillId="0" borderId="16" xfId="0" applyNumberFormat="1" applyFont="1" applyBorder="1" applyAlignment="1">
      <alignment vertical="center"/>
    </xf>
    <xf numFmtId="4" fontId="32" fillId="0" borderId="17" xfId="0" applyNumberFormat="1" applyFont="1" applyBorder="1" applyAlignment="1">
      <alignment vertical="center"/>
    </xf>
    <xf numFmtId="166" fontId="32" fillId="0" borderId="17" xfId="0" applyNumberFormat="1" applyFont="1" applyBorder="1" applyAlignment="1">
      <alignment vertical="center"/>
    </xf>
    <xf numFmtId="4" fontId="32" fillId="0" borderId="18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24" fillId="4" borderId="11" xfId="0" applyNumberFormat="1" applyFont="1" applyFill="1" applyBorder="1" applyAlignment="1" applyProtection="1">
      <alignment horizontal="center" vertical="center"/>
      <protection locked="0"/>
    </xf>
    <xf numFmtId="0" fontId="24" fillId="4" borderId="12" xfId="0" applyFont="1" applyFill="1" applyBorder="1" applyAlignment="1" applyProtection="1">
      <alignment horizontal="center" vertical="center"/>
      <protection locked="0"/>
    </xf>
    <xf numFmtId="4" fontId="24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4" fillId="4" borderId="14" xfId="0" applyNumberFormat="1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 applyProtection="1">
      <alignment horizontal="center" vertical="center"/>
      <protection locked="0"/>
    </xf>
    <xf numFmtId="4" fontId="24" fillId="0" borderId="15" xfId="0" applyNumberFormat="1" applyFont="1" applyBorder="1" applyAlignment="1">
      <alignment vertical="center"/>
    </xf>
    <xf numFmtId="164" fontId="24" fillId="4" borderId="16" xfId="0" applyNumberFormat="1" applyFont="1" applyFill="1" applyBorder="1" applyAlignment="1" applyProtection="1">
      <alignment horizontal="center" vertical="center"/>
      <protection locked="0"/>
    </xf>
    <xf numFmtId="0" fontId="24" fillId="4" borderId="17" xfId="0" applyFont="1" applyFill="1" applyBorder="1" applyAlignment="1" applyProtection="1">
      <alignment horizontal="center" vertical="center"/>
      <protection locked="0"/>
    </xf>
    <xf numFmtId="4" fontId="24" fillId="0" borderId="18" xfId="0" applyNumberFormat="1" applyFont="1" applyBorder="1" applyAlignment="1">
      <alignment vertical="center"/>
    </xf>
    <xf numFmtId="0" fontId="27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2" borderId="0" xfId="0" applyFill="1" applyProtection="1"/>
    <xf numFmtId="0" fontId="1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9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5" fillId="0" borderId="12" xfId="0" applyNumberFormat="1" applyFont="1" applyBorder="1" applyAlignment="1"/>
    <xf numFmtId="166" fontId="35" fillId="0" borderId="13" xfId="0" applyNumberFormat="1" applyFont="1" applyBorder="1" applyAlignment="1"/>
    <xf numFmtId="167" fontId="36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167" fontId="0" fillId="0" borderId="0" xfId="0" applyNumberFormat="1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7" fontId="11" fillId="0" borderId="0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7" fillId="0" borderId="25" xfId="0" applyFont="1" applyBorder="1" applyAlignment="1" applyProtection="1">
      <alignment horizontal="center" vertical="center"/>
      <protection locked="0"/>
    </xf>
    <xf numFmtId="49" fontId="37" fillId="0" borderId="25" xfId="0" applyNumberFormat="1" applyFont="1" applyBorder="1" applyAlignment="1" applyProtection="1">
      <alignment horizontal="left" vertical="center" wrapText="1"/>
      <protection locked="0"/>
    </xf>
    <xf numFmtId="0" fontId="37" fillId="0" borderId="25" xfId="0" applyFont="1" applyBorder="1" applyAlignment="1" applyProtection="1">
      <alignment horizontal="center" vertical="center" wrapText="1"/>
      <protection locked="0"/>
    </xf>
    <xf numFmtId="167" fontId="37" fillId="0" borderId="25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13" fillId="0" borderId="0" xfId="0" applyNumberFormat="1" applyFont="1" applyBorder="1" applyAlignment="1">
      <alignment vertical="center"/>
    </xf>
    <xf numFmtId="4" fontId="22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4" fontId="31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4" fontId="27" fillId="0" borderId="0" xfId="0" applyNumberFormat="1" applyFont="1" applyBorder="1" applyAlignment="1">
      <alignment horizontal="right" vertical="center"/>
    </xf>
    <xf numFmtId="4" fontId="27" fillId="0" borderId="0" xfId="0" applyNumberFormat="1" applyFont="1" applyBorder="1" applyAlignment="1">
      <alignment vertical="center"/>
    </xf>
    <xf numFmtId="4" fontId="27" fillId="6" borderId="0" xfId="0" applyNumberFormat="1" applyFont="1" applyFill="1" applyBorder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0" fillId="0" borderId="0" xfId="0"/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7" fontId="5" fillId="0" borderId="0" xfId="0" applyNumberFormat="1" applyFont="1" applyBorder="1" applyAlignment="1"/>
    <xf numFmtId="4" fontId="34" fillId="0" borderId="0" xfId="0" applyNumberFormat="1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37" fillId="0" borderId="25" xfId="0" applyFont="1" applyBorder="1" applyAlignment="1" applyProtection="1">
      <alignment horizontal="left" vertical="center" wrapText="1"/>
      <protection locked="0"/>
    </xf>
    <xf numFmtId="167" fontId="37" fillId="4" borderId="25" xfId="0" applyNumberFormat="1" applyFont="1" applyFill="1" applyBorder="1" applyAlignment="1" applyProtection="1">
      <alignment vertical="center"/>
      <protection locked="0"/>
    </xf>
    <xf numFmtId="167" fontId="37" fillId="0" borderId="25" xfId="0" applyNumberFormat="1" applyFont="1" applyBorder="1" applyAlignment="1" applyProtection="1">
      <alignment vertical="center"/>
      <protection locked="0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167" fontId="0" fillId="0" borderId="25" xfId="0" applyNumberFormat="1" applyFont="1" applyBorder="1" applyAlignment="1">
      <alignment vertical="center"/>
    </xf>
    <xf numFmtId="167" fontId="27" fillId="0" borderId="12" xfId="0" applyNumberFormat="1" applyFont="1" applyBorder="1" applyAlignment="1"/>
    <xf numFmtId="167" fontId="3" fillId="0" borderId="12" xfId="0" applyNumberFormat="1" applyFont="1" applyBorder="1" applyAlignment="1">
      <alignment vertical="center"/>
    </xf>
    <xf numFmtId="167" fontId="5" fillId="0" borderId="0" xfId="0" applyNumberFormat="1" applyFont="1" applyBorder="1" applyAlignment="1">
      <alignment vertical="center"/>
    </xf>
    <xf numFmtId="167" fontId="6" fillId="0" borderId="17" xfId="0" applyNumberFormat="1" applyFont="1" applyBorder="1" applyAlignment="1"/>
    <xf numFmtId="167" fontId="6" fillId="0" borderId="17" xfId="0" applyNumberFormat="1" applyFont="1" applyBorder="1" applyAlignment="1">
      <alignment vertical="center"/>
    </xf>
    <xf numFmtId="167" fontId="6" fillId="0" borderId="23" xfId="0" applyNumberFormat="1" applyFont="1" applyBorder="1" applyAlignment="1"/>
    <xf numFmtId="167" fontId="6" fillId="0" borderId="23" xfId="0" applyNumberFormat="1" applyFont="1" applyBorder="1" applyAlignment="1">
      <alignment vertical="center"/>
    </xf>
    <xf numFmtId="167" fontId="5" fillId="0" borderId="12" xfId="0" applyNumberFormat="1" applyFont="1" applyBorder="1" applyAlignment="1"/>
    <xf numFmtId="167" fontId="5" fillId="0" borderId="12" xfId="0" applyNumberFormat="1" applyFont="1" applyBorder="1" applyAlignment="1">
      <alignment vertical="center"/>
    </xf>
    <xf numFmtId="167" fontId="5" fillId="0" borderId="23" xfId="0" applyNumberFormat="1" applyFont="1" applyBorder="1" applyAlignment="1"/>
    <xf numFmtId="167" fontId="5" fillId="0" borderId="23" xfId="0" applyNumberFormat="1" applyFont="1" applyBorder="1" applyAlignment="1">
      <alignment vertical="center"/>
    </xf>
    <xf numFmtId="0" fontId="15" fillId="2" borderId="0" xfId="1" applyFont="1" applyFill="1" applyAlignment="1" applyProtection="1">
      <alignment horizontal="center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99"/>
  <sheetViews>
    <sheetView showGridLines="0" tabSelected="1" workbookViewId="0">
      <pane ySplit="1" topLeftCell="A14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5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</row>
    <row r="2" spans="1:73" ht="36.950000000000003" customHeight="1">
      <c r="C2" s="213" t="s">
        <v>7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R2" s="256" t="s">
        <v>8</v>
      </c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S2" s="22" t="s">
        <v>9</v>
      </c>
      <c r="BT2" s="22" t="s">
        <v>10</v>
      </c>
    </row>
    <row r="3" spans="1:73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9</v>
      </c>
      <c r="BT3" s="22" t="s">
        <v>10</v>
      </c>
    </row>
    <row r="4" spans="1:73" ht="36.950000000000003" customHeight="1">
      <c r="B4" s="26"/>
      <c r="C4" s="215" t="s">
        <v>11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7"/>
      <c r="AS4" s="21" t="s">
        <v>12</v>
      </c>
      <c r="BE4" s="28" t="s">
        <v>13</v>
      </c>
      <c r="BS4" s="22" t="s">
        <v>9</v>
      </c>
    </row>
    <row r="5" spans="1:73" ht="14.45" customHeight="1">
      <c r="B5" s="26"/>
      <c r="C5" s="29"/>
      <c r="D5" s="30" t="s">
        <v>14</v>
      </c>
      <c r="E5" s="29"/>
      <c r="F5" s="29"/>
      <c r="G5" s="29"/>
      <c r="H5" s="29"/>
      <c r="I5" s="29"/>
      <c r="J5" s="29"/>
      <c r="K5" s="219" t="s">
        <v>15</v>
      </c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9"/>
      <c r="AQ5" s="27"/>
      <c r="BE5" s="217" t="s">
        <v>16</v>
      </c>
      <c r="BS5" s="22" t="s">
        <v>9</v>
      </c>
    </row>
    <row r="6" spans="1:73" ht="36.950000000000003" customHeight="1">
      <c r="B6" s="26"/>
      <c r="C6" s="29"/>
      <c r="D6" s="32" t="s">
        <v>17</v>
      </c>
      <c r="E6" s="29"/>
      <c r="F6" s="29"/>
      <c r="G6" s="29"/>
      <c r="H6" s="29"/>
      <c r="I6" s="29"/>
      <c r="J6" s="29"/>
      <c r="K6" s="221" t="s">
        <v>18</v>
      </c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9"/>
      <c r="AQ6" s="27"/>
      <c r="BE6" s="218"/>
      <c r="BS6" s="22" t="s">
        <v>9</v>
      </c>
    </row>
    <row r="7" spans="1:73" ht="14.45" customHeight="1">
      <c r="B7" s="26"/>
      <c r="C7" s="29"/>
      <c r="D7" s="33" t="s">
        <v>19</v>
      </c>
      <c r="E7" s="29"/>
      <c r="F7" s="29"/>
      <c r="G7" s="29"/>
      <c r="H7" s="29"/>
      <c r="I7" s="29"/>
      <c r="J7" s="29"/>
      <c r="K7" s="31" t="s">
        <v>5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3" t="s">
        <v>20</v>
      </c>
      <c r="AL7" s="29"/>
      <c r="AM7" s="29"/>
      <c r="AN7" s="31" t="s">
        <v>5</v>
      </c>
      <c r="AO7" s="29"/>
      <c r="AP7" s="29"/>
      <c r="AQ7" s="27"/>
      <c r="BE7" s="218"/>
      <c r="BS7" s="22" t="s">
        <v>9</v>
      </c>
    </row>
    <row r="8" spans="1:73" ht="14.45" customHeight="1">
      <c r="B8" s="26"/>
      <c r="C8" s="29"/>
      <c r="D8" s="33" t="s">
        <v>21</v>
      </c>
      <c r="E8" s="29"/>
      <c r="F8" s="29"/>
      <c r="G8" s="29"/>
      <c r="H8" s="29"/>
      <c r="I8" s="29"/>
      <c r="J8" s="29"/>
      <c r="K8" s="31" t="s">
        <v>22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3" t="s">
        <v>23</v>
      </c>
      <c r="AL8" s="29"/>
      <c r="AM8" s="29"/>
      <c r="AN8" s="34" t="s">
        <v>24</v>
      </c>
      <c r="AO8" s="29"/>
      <c r="AP8" s="29"/>
      <c r="AQ8" s="27"/>
      <c r="BE8" s="218"/>
      <c r="BS8" s="22" t="s">
        <v>9</v>
      </c>
    </row>
    <row r="9" spans="1:73" ht="14.45" customHeight="1">
      <c r="B9" s="26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7"/>
      <c r="BE9" s="218"/>
      <c r="BS9" s="22" t="s">
        <v>9</v>
      </c>
    </row>
    <row r="10" spans="1:73" ht="14.45" customHeight="1">
      <c r="B10" s="26"/>
      <c r="C10" s="29"/>
      <c r="D10" s="33" t="s">
        <v>25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3" t="s">
        <v>26</v>
      </c>
      <c r="AL10" s="29"/>
      <c r="AM10" s="29"/>
      <c r="AN10" s="31" t="s">
        <v>5</v>
      </c>
      <c r="AO10" s="29"/>
      <c r="AP10" s="29"/>
      <c r="AQ10" s="27"/>
      <c r="BE10" s="218"/>
      <c r="BS10" s="22" t="s">
        <v>9</v>
      </c>
    </row>
    <row r="11" spans="1:73" ht="18.399999999999999" customHeight="1">
      <c r="B11" s="26"/>
      <c r="C11" s="29"/>
      <c r="D11" s="29"/>
      <c r="E11" s="31" t="s">
        <v>27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3" t="s">
        <v>28</v>
      </c>
      <c r="AL11" s="29"/>
      <c r="AM11" s="29"/>
      <c r="AN11" s="31" t="s">
        <v>5</v>
      </c>
      <c r="AO11" s="29"/>
      <c r="AP11" s="29"/>
      <c r="AQ11" s="27"/>
      <c r="BE11" s="218"/>
      <c r="BS11" s="22" t="s">
        <v>9</v>
      </c>
    </row>
    <row r="12" spans="1:73" ht="6.95" customHeight="1">
      <c r="B12" s="26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7"/>
      <c r="BE12" s="218"/>
      <c r="BS12" s="22" t="s">
        <v>9</v>
      </c>
    </row>
    <row r="13" spans="1:73" ht="14.45" customHeight="1">
      <c r="B13" s="26"/>
      <c r="C13" s="29"/>
      <c r="D13" s="33" t="s">
        <v>29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3" t="s">
        <v>26</v>
      </c>
      <c r="AL13" s="29"/>
      <c r="AM13" s="29"/>
      <c r="AN13" s="35" t="s">
        <v>30</v>
      </c>
      <c r="AO13" s="29"/>
      <c r="AP13" s="29"/>
      <c r="AQ13" s="27"/>
      <c r="BE13" s="218"/>
      <c r="BS13" s="22" t="s">
        <v>9</v>
      </c>
    </row>
    <row r="14" spans="1:73">
      <c r="B14" s="26"/>
      <c r="C14" s="29"/>
      <c r="D14" s="29"/>
      <c r="E14" s="222" t="s">
        <v>30</v>
      </c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33" t="s">
        <v>28</v>
      </c>
      <c r="AL14" s="29"/>
      <c r="AM14" s="29"/>
      <c r="AN14" s="35" t="s">
        <v>30</v>
      </c>
      <c r="AO14" s="29"/>
      <c r="AP14" s="29"/>
      <c r="AQ14" s="27"/>
      <c r="BE14" s="218"/>
      <c r="BS14" s="22" t="s">
        <v>9</v>
      </c>
    </row>
    <row r="15" spans="1:73" ht="6.95" customHeight="1">
      <c r="B15" s="26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7"/>
      <c r="BE15" s="218"/>
      <c r="BS15" s="22" t="s">
        <v>6</v>
      </c>
    </row>
    <row r="16" spans="1:73" ht="14.45" customHeight="1">
      <c r="B16" s="26"/>
      <c r="C16" s="29"/>
      <c r="D16" s="33" t="s">
        <v>31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3" t="s">
        <v>26</v>
      </c>
      <c r="AL16" s="29"/>
      <c r="AM16" s="29"/>
      <c r="AN16" s="31" t="s">
        <v>5</v>
      </c>
      <c r="AO16" s="29"/>
      <c r="AP16" s="29"/>
      <c r="AQ16" s="27"/>
      <c r="BE16" s="218"/>
      <c r="BS16" s="22" t="s">
        <v>6</v>
      </c>
    </row>
    <row r="17" spans="2:71" ht="18.399999999999999" customHeight="1">
      <c r="B17" s="26"/>
      <c r="C17" s="29"/>
      <c r="D17" s="29"/>
      <c r="E17" s="31" t="s">
        <v>32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3" t="s">
        <v>28</v>
      </c>
      <c r="AL17" s="29"/>
      <c r="AM17" s="29"/>
      <c r="AN17" s="31" t="s">
        <v>5</v>
      </c>
      <c r="AO17" s="29"/>
      <c r="AP17" s="29"/>
      <c r="AQ17" s="27"/>
      <c r="BE17" s="218"/>
      <c r="BS17" s="22" t="s">
        <v>33</v>
      </c>
    </row>
    <row r="18" spans="2:71" ht="6.95" customHeight="1">
      <c r="B18" s="26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7"/>
      <c r="BE18" s="218"/>
      <c r="BS18" s="22" t="s">
        <v>34</v>
      </c>
    </row>
    <row r="19" spans="2:71" ht="14.45" customHeight="1">
      <c r="B19" s="26"/>
      <c r="C19" s="29"/>
      <c r="D19" s="33" t="s">
        <v>35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3" t="s">
        <v>26</v>
      </c>
      <c r="AL19" s="29"/>
      <c r="AM19" s="29"/>
      <c r="AN19" s="31" t="s">
        <v>5</v>
      </c>
      <c r="AO19" s="29"/>
      <c r="AP19" s="29"/>
      <c r="AQ19" s="27"/>
      <c r="BE19" s="218"/>
      <c r="BS19" s="22" t="s">
        <v>34</v>
      </c>
    </row>
    <row r="20" spans="2:71" ht="18.399999999999999" customHeight="1">
      <c r="B20" s="26"/>
      <c r="C20" s="29"/>
      <c r="D20" s="29"/>
      <c r="E20" s="31" t="s">
        <v>36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3" t="s">
        <v>28</v>
      </c>
      <c r="AL20" s="29"/>
      <c r="AM20" s="29"/>
      <c r="AN20" s="31" t="s">
        <v>5</v>
      </c>
      <c r="AO20" s="29"/>
      <c r="AP20" s="29"/>
      <c r="AQ20" s="27"/>
      <c r="BE20" s="218"/>
    </row>
    <row r="21" spans="2:71" ht="6.95" customHeight="1">
      <c r="B21" s="26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7"/>
      <c r="BE21" s="218"/>
    </row>
    <row r="22" spans="2:71">
      <c r="B22" s="26"/>
      <c r="C22" s="29"/>
      <c r="D22" s="33" t="s">
        <v>37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7"/>
      <c r="BE22" s="218"/>
    </row>
    <row r="23" spans="2:71" ht="16.5" customHeight="1">
      <c r="B23" s="26"/>
      <c r="C23" s="29"/>
      <c r="D23" s="29"/>
      <c r="E23" s="224" t="s">
        <v>38</v>
      </c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9"/>
      <c r="AP23" s="29"/>
      <c r="AQ23" s="27"/>
      <c r="BE23" s="218"/>
    </row>
    <row r="24" spans="2:71" ht="6.95" customHeight="1">
      <c r="B24" s="26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7"/>
      <c r="BE24" s="218"/>
    </row>
    <row r="25" spans="2:71" ht="6.95" customHeight="1">
      <c r="B25" s="26"/>
      <c r="C25" s="29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9"/>
      <c r="AQ25" s="27"/>
      <c r="BE25" s="218"/>
    </row>
    <row r="26" spans="2:71" ht="14.45" customHeight="1">
      <c r="B26" s="26"/>
      <c r="C26" s="29"/>
      <c r="D26" s="37" t="s">
        <v>39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25">
        <f>ROUND(AG87,2)</f>
        <v>0</v>
      </c>
      <c r="AL26" s="220"/>
      <c r="AM26" s="220"/>
      <c r="AN26" s="220"/>
      <c r="AO26" s="220"/>
      <c r="AP26" s="29"/>
      <c r="AQ26" s="27"/>
      <c r="BE26" s="218"/>
    </row>
    <row r="27" spans="2:71" ht="14.45" customHeight="1">
      <c r="B27" s="26"/>
      <c r="C27" s="29"/>
      <c r="D27" s="37" t="s">
        <v>40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25">
        <f>ROUND(AG92,2)</f>
        <v>0</v>
      </c>
      <c r="AL27" s="225"/>
      <c r="AM27" s="225"/>
      <c r="AN27" s="225"/>
      <c r="AO27" s="225"/>
      <c r="AP27" s="29"/>
      <c r="AQ27" s="27"/>
      <c r="BE27" s="218"/>
    </row>
    <row r="28" spans="2:71" s="1" customFormat="1" ht="6.95" customHeigh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40"/>
      <c r="BE28" s="218"/>
    </row>
    <row r="29" spans="2:71" s="1" customFormat="1" ht="25.9" customHeight="1">
      <c r="B29" s="38"/>
      <c r="C29" s="39"/>
      <c r="D29" s="41" t="s">
        <v>41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226">
        <f>ROUND(AK26+AK27,2)</f>
        <v>0</v>
      </c>
      <c r="AL29" s="227"/>
      <c r="AM29" s="227"/>
      <c r="AN29" s="227"/>
      <c r="AO29" s="227"/>
      <c r="AP29" s="39"/>
      <c r="AQ29" s="40"/>
      <c r="BE29" s="218"/>
    </row>
    <row r="30" spans="2:71" s="1" customFormat="1" ht="6.95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40"/>
      <c r="BE30" s="218"/>
    </row>
    <row r="31" spans="2:71" s="2" customFormat="1" ht="14.45" customHeight="1">
      <c r="B31" s="43"/>
      <c r="C31" s="44"/>
      <c r="D31" s="45" t="s">
        <v>42</v>
      </c>
      <c r="E31" s="44"/>
      <c r="F31" s="45" t="s">
        <v>43</v>
      </c>
      <c r="G31" s="44"/>
      <c r="H31" s="44"/>
      <c r="I31" s="44"/>
      <c r="J31" s="44"/>
      <c r="K31" s="44"/>
      <c r="L31" s="228">
        <v>0.2</v>
      </c>
      <c r="M31" s="229"/>
      <c r="N31" s="229"/>
      <c r="O31" s="229"/>
      <c r="P31" s="44"/>
      <c r="Q31" s="44"/>
      <c r="R31" s="44"/>
      <c r="S31" s="44"/>
      <c r="T31" s="47" t="s">
        <v>44</v>
      </c>
      <c r="U31" s="44"/>
      <c r="V31" s="44"/>
      <c r="W31" s="230">
        <f>ROUND(AZ87+SUM(CD93:CD97),2)</f>
        <v>0</v>
      </c>
      <c r="X31" s="229"/>
      <c r="Y31" s="229"/>
      <c r="Z31" s="229"/>
      <c r="AA31" s="229"/>
      <c r="AB31" s="229"/>
      <c r="AC31" s="229"/>
      <c r="AD31" s="229"/>
      <c r="AE31" s="229"/>
      <c r="AF31" s="44"/>
      <c r="AG31" s="44"/>
      <c r="AH31" s="44"/>
      <c r="AI31" s="44"/>
      <c r="AJ31" s="44"/>
      <c r="AK31" s="230">
        <f>ROUND(AV87+SUM(BY93:BY97),2)</f>
        <v>0</v>
      </c>
      <c r="AL31" s="229"/>
      <c r="AM31" s="229"/>
      <c r="AN31" s="229"/>
      <c r="AO31" s="229"/>
      <c r="AP31" s="44"/>
      <c r="AQ31" s="48"/>
      <c r="BE31" s="218"/>
    </row>
    <row r="32" spans="2:71" s="2" customFormat="1" ht="14.45" customHeight="1">
      <c r="B32" s="43"/>
      <c r="C32" s="44"/>
      <c r="D32" s="44"/>
      <c r="E32" s="44"/>
      <c r="F32" s="45" t="s">
        <v>45</v>
      </c>
      <c r="G32" s="44"/>
      <c r="H32" s="44"/>
      <c r="I32" s="44"/>
      <c r="J32" s="44"/>
      <c r="K32" s="44"/>
      <c r="L32" s="228">
        <v>0.2</v>
      </c>
      <c r="M32" s="229"/>
      <c r="N32" s="229"/>
      <c r="O32" s="229"/>
      <c r="P32" s="44"/>
      <c r="Q32" s="44"/>
      <c r="R32" s="44"/>
      <c r="S32" s="44"/>
      <c r="T32" s="47" t="s">
        <v>44</v>
      </c>
      <c r="U32" s="44"/>
      <c r="V32" s="44"/>
      <c r="W32" s="230">
        <f>ROUND(BA87+SUM(CE93:CE97),2)</f>
        <v>0</v>
      </c>
      <c r="X32" s="229"/>
      <c r="Y32" s="229"/>
      <c r="Z32" s="229"/>
      <c r="AA32" s="229"/>
      <c r="AB32" s="229"/>
      <c r="AC32" s="229"/>
      <c r="AD32" s="229"/>
      <c r="AE32" s="229"/>
      <c r="AF32" s="44"/>
      <c r="AG32" s="44"/>
      <c r="AH32" s="44"/>
      <c r="AI32" s="44"/>
      <c r="AJ32" s="44"/>
      <c r="AK32" s="230">
        <f>ROUND(AW87+SUM(BZ93:BZ97),2)</f>
        <v>0</v>
      </c>
      <c r="AL32" s="229"/>
      <c r="AM32" s="229"/>
      <c r="AN32" s="229"/>
      <c r="AO32" s="229"/>
      <c r="AP32" s="44"/>
      <c r="AQ32" s="48"/>
      <c r="BE32" s="218"/>
    </row>
    <row r="33" spans="2:57" s="2" customFormat="1" ht="14.45" hidden="1" customHeight="1">
      <c r="B33" s="43"/>
      <c r="C33" s="44"/>
      <c r="D33" s="44"/>
      <c r="E33" s="44"/>
      <c r="F33" s="45" t="s">
        <v>46</v>
      </c>
      <c r="G33" s="44"/>
      <c r="H33" s="44"/>
      <c r="I33" s="44"/>
      <c r="J33" s="44"/>
      <c r="K33" s="44"/>
      <c r="L33" s="228">
        <v>0.2</v>
      </c>
      <c r="M33" s="229"/>
      <c r="N33" s="229"/>
      <c r="O33" s="229"/>
      <c r="P33" s="44"/>
      <c r="Q33" s="44"/>
      <c r="R33" s="44"/>
      <c r="S33" s="44"/>
      <c r="T33" s="47" t="s">
        <v>44</v>
      </c>
      <c r="U33" s="44"/>
      <c r="V33" s="44"/>
      <c r="W33" s="230">
        <f>ROUND(BB87+SUM(CF93:CF97),2)</f>
        <v>0</v>
      </c>
      <c r="X33" s="229"/>
      <c r="Y33" s="229"/>
      <c r="Z33" s="229"/>
      <c r="AA33" s="229"/>
      <c r="AB33" s="229"/>
      <c r="AC33" s="229"/>
      <c r="AD33" s="229"/>
      <c r="AE33" s="229"/>
      <c r="AF33" s="44"/>
      <c r="AG33" s="44"/>
      <c r="AH33" s="44"/>
      <c r="AI33" s="44"/>
      <c r="AJ33" s="44"/>
      <c r="AK33" s="230">
        <v>0</v>
      </c>
      <c r="AL33" s="229"/>
      <c r="AM33" s="229"/>
      <c r="AN33" s="229"/>
      <c r="AO33" s="229"/>
      <c r="AP33" s="44"/>
      <c r="AQ33" s="48"/>
      <c r="BE33" s="218"/>
    </row>
    <row r="34" spans="2:57" s="2" customFormat="1" ht="14.45" hidden="1" customHeight="1">
      <c r="B34" s="43"/>
      <c r="C34" s="44"/>
      <c r="D34" s="44"/>
      <c r="E34" s="44"/>
      <c r="F34" s="45" t="s">
        <v>47</v>
      </c>
      <c r="G34" s="44"/>
      <c r="H34" s="44"/>
      <c r="I34" s="44"/>
      <c r="J34" s="44"/>
      <c r="K34" s="44"/>
      <c r="L34" s="228">
        <v>0.2</v>
      </c>
      <c r="M34" s="229"/>
      <c r="N34" s="229"/>
      <c r="O34" s="229"/>
      <c r="P34" s="44"/>
      <c r="Q34" s="44"/>
      <c r="R34" s="44"/>
      <c r="S34" s="44"/>
      <c r="T34" s="47" t="s">
        <v>44</v>
      </c>
      <c r="U34" s="44"/>
      <c r="V34" s="44"/>
      <c r="W34" s="230">
        <f>ROUND(BC87+SUM(CG93:CG97),2)</f>
        <v>0</v>
      </c>
      <c r="X34" s="229"/>
      <c r="Y34" s="229"/>
      <c r="Z34" s="229"/>
      <c r="AA34" s="229"/>
      <c r="AB34" s="229"/>
      <c r="AC34" s="229"/>
      <c r="AD34" s="229"/>
      <c r="AE34" s="229"/>
      <c r="AF34" s="44"/>
      <c r="AG34" s="44"/>
      <c r="AH34" s="44"/>
      <c r="AI34" s="44"/>
      <c r="AJ34" s="44"/>
      <c r="AK34" s="230">
        <v>0</v>
      </c>
      <c r="AL34" s="229"/>
      <c r="AM34" s="229"/>
      <c r="AN34" s="229"/>
      <c r="AO34" s="229"/>
      <c r="AP34" s="44"/>
      <c r="AQ34" s="48"/>
      <c r="BE34" s="218"/>
    </row>
    <row r="35" spans="2:57" s="2" customFormat="1" ht="14.45" hidden="1" customHeight="1">
      <c r="B35" s="43"/>
      <c r="C35" s="44"/>
      <c r="D35" s="44"/>
      <c r="E35" s="44"/>
      <c r="F35" s="45" t="s">
        <v>48</v>
      </c>
      <c r="G35" s="44"/>
      <c r="H35" s="44"/>
      <c r="I35" s="44"/>
      <c r="J35" s="44"/>
      <c r="K35" s="44"/>
      <c r="L35" s="228">
        <v>0</v>
      </c>
      <c r="M35" s="229"/>
      <c r="N35" s="229"/>
      <c r="O35" s="229"/>
      <c r="P35" s="44"/>
      <c r="Q35" s="44"/>
      <c r="R35" s="44"/>
      <c r="S35" s="44"/>
      <c r="T35" s="47" t="s">
        <v>44</v>
      </c>
      <c r="U35" s="44"/>
      <c r="V35" s="44"/>
      <c r="W35" s="230">
        <f>ROUND(BD87+SUM(CH93:CH97),2)</f>
        <v>0</v>
      </c>
      <c r="X35" s="229"/>
      <c r="Y35" s="229"/>
      <c r="Z35" s="229"/>
      <c r="AA35" s="229"/>
      <c r="AB35" s="229"/>
      <c r="AC35" s="229"/>
      <c r="AD35" s="229"/>
      <c r="AE35" s="229"/>
      <c r="AF35" s="44"/>
      <c r="AG35" s="44"/>
      <c r="AH35" s="44"/>
      <c r="AI35" s="44"/>
      <c r="AJ35" s="44"/>
      <c r="AK35" s="230">
        <v>0</v>
      </c>
      <c r="AL35" s="229"/>
      <c r="AM35" s="229"/>
      <c r="AN35" s="229"/>
      <c r="AO35" s="229"/>
      <c r="AP35" s="44"/>
      <c r="AQ35" s="48"/>
    </row>
    <row r="36" spans="2:57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40"/>
    </row>
    <row r="37" spans="2:57" s="1" customFormat="1" ht="25.9" customHeight="1">
      <c r="B37" s="38"/>
      <c r="C37" s="49"/>
      <c r="D37" s="50" t="s">
        <v>49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2" t="s">
        <v>50</v>
      </c>
      <c r="U37" s="51"/>
      <c r="V37" s="51"/>
      <c r="W37" s="51"/>
      <c r="X37" s="231" t="s">
        <v>51</v>
      </c>
      <c r="Y37" s="232"/>
      <c r="Z37" s="232"/>
      <c r="AA37" s="232"/>
      <c r="AB37" s="232"/>
      <c r="AC37" s="51"/>
      <c r="AD37" s="51"/>
      <c r="AE37" s="51"/>
      <c r="AF37" s="51"/>
      <c r="AG37" s="51"/>
      <c r="AH37" s="51"/>
      <c r="AI37" s="51"/>
      <c r="AJ37" s="51"/>
      <c r="AK37" s="233">
        <f>SUM(AK29:AK35)</f>
        <v>0</v>
      </c>
      <c r="AL37" s="232"/>
      <c r="AM37" s="232"/>
      <c r="AN37" s="232"/>
      <c r="AO37" s="234"/>
      <c r="AP37" s="49"/>
      <c r="AQ37" s="40"/>
    </row>
    <row r="38" spans="2:57" s="1" customFormat="1" ht="14.4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40"/>
    </row>
    <row r="39" spans="2:57" ht="13.5">
      <c r="B39" s="26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7"/>
    </row>
    <row r="40" spans="2:57" ht="13.5">
      <c r="B40" s="26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7"/>
    </row>
    <row r="41" spans="2:57" ht="13.5">
      <c r="B41" s="26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7"/>
    </row>
    <row r="42" spans="2:57" ht="13.5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7"/>
    </row>
    <row r="43" spans="2:57" ht="13.5"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7"/>
    </row>
    <row r="44" spans="2:57" ht="13.5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7"/>
    </row>
    <row r="45" spans="2:57" ht="13.5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7"/>
    </row>
    <row r="46" spans="2:57" ht="13.5"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7"/>
    </row>
    <row r="47" spans="2:57" ht="13.5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7"/>
    </row>
    <row r="48" spans="2:57" ht="13.5"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7"/>
    </row>
    <row r="49" spans="2:43" s="1" customFormat="1">
      <c r="B49" s="38"/>
      <c r="C49" s="39"/>
      <c r="D49" s="53" t="s">
        <v>52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5"/>
      <c r="AA49" s="39"/>
      <c r="AB49" s="39"/>
      <c r="AC49" s="53" t="s">
        <v>53</v>
      </c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5"/>
      <c r="AP49" s="39"/>
      <c r="AQ49" s="40"/>
    </row>
    <row r="50" spans="2:43" ht="13.5">
      <c r="B50" s="26"/>
      <c r="C50" s="29"/>
      <c r="D50" s="56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57"/>
      <c r="AA50" s="29"/>
      <c r="AB50" s="29"/>
      <c r="AC50" s="56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57"/>
      <c r="AP50" s="29"/>
      <c r="AQ50" s="27"/>
    </row>
    <row r="51" spans="2:43" ht="13.5">
      <c r="B51" s="26"/>
      <c r="C51" s="29"/>
      <c r="D51" s="56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57"/>
      <c r="AA51" s="29"/>
      <c r="AB51" s="29"/>
      <c r="AC51" s="56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57"/>
      <c r="AP51" s="29"/>
      <c r="AQ51" s="27"/>
    </row>
    <row r="52" spans="2:43" ht="13.5">
      <c r="B52" s="26"/>
      <c r="C52" s="29"/>
      <c r="D52" s="56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57"/>
      <c r="AA52" s="29"/>
      <c r="AB52" s="29"/>
      <c r="AC52" s="56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57"/>
      <c r="AP52" s="29"/>
      <c r="AQ52" s="27"/>
    </row>
    <row r="53" spans="2:43" ht="13.5">
      <c r="B53" s="26"/>
      <c r="C53" s="29"/>
      <c r="D53" s="56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57"/>
      <c r="AA53" s="29"/>
      <c r="AB53" s="29"/>
      <c r="AC53" s="56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57"/>
      <c r="AP53" s="29"/>
      <c r="AQ53" s="27"/>
    </row>
    <row r="54" spans="2:43" ht="13.5">
      <c r="B54" s="26"/>
      <c r="C54" s="29"/>
      <c r="D54" s="56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57"/>
      <c r="AA54" s="29"/>
      <c r="AB54" s="29"/>
      <c r="AC54" s="56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57"/>
      <c r="AP54" s="29"/>
      <c r="AQ54" s="27"/>
    </row>
    <row r="55" spans="2:43" ht="13.5">
      <c r="B55" s="26"/>
      <c r="C55" s="29"/>
      <c r="D55" s="56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57"/>
      <c r="AA55" s="29"/>
      <c r="AB55" s="29"/>
      <c r="AC55" s="56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57"/>
      <c r="AP55" s="29"/>
      <c r="AQ55" s="27"/>
    </row>
    <row r="56" spans="2:43" ht="13.5">
      <c r="B56" s="26"/>
      <c r="C56" s="29"/>
      <c r="D56" s="56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57"/>
      <c r="AA56" s="29"/>
      <c r="AB56" s="29"/>
      <c r="AC56" s="56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57"/>
      <c r="AP56" s="29"/>
      <c r="AQ56" s="27"/>
    </row>
    <row r="57" spans="2:43" ht="13.5">
      <c r="B57" s="26"/>
      <c r="C57" s="29"/>
      <c r="D57" s="56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57"/>
      <c r="AA57" s="29"/>
      <c r="AB57" s="29"/>
      <c r="AC57" s="56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57"/>
      <c r="AP57" s="29"/>
      <c r="AQ57" s="27"/>
    </row>
    <row r="58" spans="2:43" s="1" customFormat="1">
      <c r="B58" s="38"/>
      <c r="C58" s="39"/>
      <c r="D58" s="58" t="s">
        <v>54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60" t="s">
        <v>55</v>
      </c>
      <c r="S58" s="59"/>
      <c r="T58" s="59"/>
      <c r="U58" s="59"/>
      <c r="V58" s="59"/>
      <c r="W58" s="59"/>
      <c r="X58" s="59"/>
      <c r="Y58" s="59"/>
      <c r="Z58" s="61"/>
      <c r="AA58" s="39"/>
      <c r="AB58" s="39"/>
      <c r="AC58" s="58" t="s">
        <v>54</v>
      </c>
      <c r="AD58" s="59"/>
      <c r="AE58" s="59"/>
      <c r="AF58" s="59"/>
      <c r="AG58" s="59"/>
      <c r="AH58" s="59"/>
      <c r="AI58" s="59"/>
      <c r="AJ58" s="59"/>
      <c r="AK58" s="59"/>
      <c r="AL58" s="59"/>
      <c r="AM58" s="60" t="s">
        <v>55</v>
      </c>
      <c r="AN58" s="59"/>
      <c r="AO58" s="61"/>
      <c r="AP58" s="39"/>
      <c r="AQ58" s="40"/>
    </row>
    <row r="59" spans="2:43" ht="13.5">
      <c r="B59" s="26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7"/>
    </row>
    <row r="60" spans="2:43" s="1" customFormat="1">
      <c r="B60" s="38"/>
      <c r="C60" s="39"/>
      <c r="D60" s="53" t="s">
        <v>56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5"/>
      <c r="AA60" s="39"/>
      <c r="AB60" s="39"/>
      <c r="AC60" s="53" t="s">
        <v>57</v>
      </c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5"/>
      <c r="AP60" s="39"/>
      <c r="AQ60" s="40"/>
    </row>
    <row r="61" spans="2:43" ht="13.5">
      <c r="B61" s="26"/>
      <c r="C61" s="29"/>
      <c r="D61" s="56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57"/>
      <c r="AA61" s="29"/>
      <c r="AB61" s="29"/>
      <c r="AC61" s="56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57"/>
      <c r="AP61" s="29"/>
      <c r="AQ61" s="27"/>
    </row>
    <row r="62" spans="2:43" ht="13.5">
      <c r="B62" s="26"/>
      <c r="C62" s="29"/>
      <c r="D62" s="56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57"/>
      <c r="AA62" s="29"/>
      <c r="AB62" s="29"/>
      <c r="AC62" s="56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57"/>
      <c r="AP62" s="29"/>
      <c r="AQ62" s="27"/>
    </row>
    <row r="63" spans="2:43" ht="13.5">
      <c r="B63" s="26"/>
      <c r="C63" s="29"/>
      <c r="D63" s="56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57"/>
      <c r="AA63" s="29"/>
      <c r="AB63" s="29"/>
      <c r="AC63" s="56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57"/>
      <c r="AP63" s="29"/>
      <c r="AQ63" s="27"/>
    </row>
    <row r="64" spans="2:43" ht="13.5">
      <c r="B64" s="26"/>
      <c r="C64" s="29"/>
      <c r="D64" s="56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57"/>
      <c r="AA64" s="29"/>
      <c r="AB64" s="29"/>
      <c r="AC64" s="56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57"/>
      <c r="AP64" s="29"/>
      <c r="AQ64" s="27"/>
    </row>
    <row r="65" spans="2:43" ht="13.5">
      <c r="B65" s="26"/>
      <c r="C65" s="29"/>
      <c r="D65" s="56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57"/>
      <c r="AA65" s="29"/>
      <c r="AB65" s="29"/>
      <c r="AC65" s="56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57"/>
      <c r="AP65" s="29"/>
      <c r="AQ65" s="27"/>
    </row>
    <row r="66" spans="2:43" ht="13.5">
      <c r="B66" s="26"/>
      <c r="C66" s="29"/>
      <c r="D66" s="56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57"/>
      <c r="AA66" s="29"/>
      <c r="AB66" s="29"/>
      <c r="AC66" s="56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57"/>
      <c r="AP66" s="29"/>
      <c r="AQ66" s="27"/>
    </row>
    <row r="67" spans="2:43" ht="13.5">
      <c r="B67" s="26"/>
      <c r="C67" s="29"/>
      <c r="D67" s="56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57"/>
      <c r="AA67" s="29"/>
      <c r="AB67" s="29"/>
      <c r="AC67" s="56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57"/>
      <c r="AP67" s="29"/>
      <c r="AQ67" s="27"/>
    </row>
    <row r="68" spans="2:43" ht="13.5">
      <c r="B68" s="26"/>
      <c r="C68" s="29"/>
      <c r="D68" s="56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57"/>
      <c r="AA68" s="29"/>
      <c r="AB68" s="29"/>
      <c r="AC68" s="56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57"/>
      <c r="AP68" s="29"/>
      <c r="AQ68" s="27"/>
    </row>
    <row r="69" spans="2:43" s="1" customFormat="1">
      <c r="B69" s="38"/>
      <c r="C69" s="39"/>
      <c r="D69" s="58" t="s">
        <v>54</v>
      </c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60" t="s">
        <v>55</v>
      </c>
      <c r="S69" s="59"/>
      <c r="T69" s="59"/>
      <c r="U69" s="59"/>
      <c r="V69" s="59"/>
      <c r="W69" s="59"/>
      <c r="X69" s="59"/>
      <c r="Y69" s="59"/>
      <c r="Z69" s="61"/>
      <c r="AA69" s="39"/>
      <c r="AB69" s="39"/>
      <c r="AC69" s="58" t="s">
        <v>54</v>
      </c>
      <c r="AD69" s="59"/>
      <c r="AE69" s="59"/>
      <c r="AF69" s="59"/>
      <c r="AG69" s="59"/>
      <c r="AH69" s="59"/>
      <c r="AI69" s="59"/>
      <c r="AJ69" s="59"/>
      <c r="AK69" s="59"/>
      <c r="AL69" s="59"/>
      <c r="AM69" s="60" t="s">
        <v>55</v>
      </c>
      <c r="AN69" s="59"/>
      <c r="AO69" s="61"/>
      <c r="AP69" s="39"/>
      <c r="AQ69" s="40"/>
    </row>
    <row r="70" spans="2:43" s="1" customFormat="1" ht="6.95" customHeight="1"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40"/>
    </row>
    <row r="71" spans="2:43" s="1" customFormat="1" ht="6.9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4"/>
    </row>
    <row r="75" spans="2:43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7"/>
    </row>
    <row r="76" spans="2:43" s="1" customFormat="1" ht="36.950000000000003" customHeight="1">
      <c r="B76" s="38"/>
      <c r="C76" s="215" t="s">
        <v>58</v>
      </c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  <c r="AE76" s="216"/>
      <c r="AF76" s="216"/>
      <c r="AG76" s="216"/>
      <c r="AH76" s="216"/>
      <c r="AI76" s="216"/>
      <c r="AJ76" s="216"/>
      <c r="AK76" s="216"/>
      <c r="AL76" s="216"/>
      <c r="AM76" s="216"/>
      <c r="AN76" s="216"/>
      <c r="AO76" s="216"/>
      <c r="AP76" s="216"/>
      <c r="AQ76" s="40"/>
    </row>
    <row r="77" spans="2:43" s="3" customFormat="1" ht="14.45" customHeight="1">
      <c r="B77" s="68"/>
      <c r="C77" s="33" t="s">
        <v>14</v>
      </c>
      <c r="D77" s="69"/>
      <c r="E77" s="69"/>
      <c r="F77" s="69"/>
      <c r="G77" s="69"/>
      <c r="H77" s="69"/>
      <c r="I77" s="69"/>
      <c r="J77" s="69"/>
      <c r="K77" s="69"/>
      <c r="L77" s="69" t="str">
        <f>K5</f>
        <v>841A</v>
      </c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70"/>
    </row>
    <row r="78" spans="2:43" s="4" customFormat="1" ht="36.950000000000003" customHeight="1">
      <c r="B78" s="71"/>
      <c r="C78" s="72" t="s">
        <v>17</v>
      </c>
      <c r="D78" s="73"/>
      <c r="E78" s="73"/>
      <c r="F78" s="73"/>
      <c r="G78" s="73"/>
      <c r="H78" s="73"/>
      <c r="I78" s="73"/>
      <c r="J78" s="73"/>
      <c r="K78" s="73"/>
      <c r="L78" s="235" t="str">
        <f>K6</f>
        <v>Rekonštrukcia mlyna v Nemšovaj</v>
      </c>
      <c r="M78" s="236"/>
      <c r="N78" s="236"/>
      <c r="O78" s="236"/>
      <c r="P78" s="236"/>
      <c r="Q78" s="236"/>
      <c r="R78" s="236"/>
      <c r="S78" s="236"/>
      <c r="T78" s="236"/>
      <c r="U78" s="236"/>
      <c r="V78" s="236"/>
      <c r="W78" s="236"/>
      <c r="X78" s="236"/>
      <c r="Y78" s="236"/>
      <c r="Z78" s="236"/>
      <c r="AA78" s="236"/>
      <c r="AB78" s="236"/>
      <c r="AC78" s="236"/>
      <c r="AD78" s="236"/>
      <c r="AE78" s="236"/>
      <c r="AF78" s="236"/>
      <c r="AG78" s="236"/>
      <c r="AH78" s="236"/>
      <c r="AI78" s="236"/>
      <c r="AJ78" s="236"/>
      <c r="AK78" s="236"/>
      <c r="AL78" s="236"/>
      <c r="AM78" s="236"/>
      <c r="AN78" s="236"/>
      <c r="AO78" s="236"/>
      <c r="AP78" s="73"/>
      <c r="AQ78" s="74"/>
    </row>
    <row r="79" spans="2:43" s="1" customFormat="1" ht="6.95" customHeight="1"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40"/>
    </row>
    <row r="80" spans="2:43" s="1" customFormat="1">
      <c r="B80" s="38"/>
      <c r="C80" s="33" t="s">
        <v>21</v>
      </c>
      <c r="D80" s="39"/>
      <c r="E80" s="39"/>
      <c r="F80" s="39"/>
      <c r="G80" s="39"/>
      <c r="H80" s="39"/>
      <c r="I80" s="39"/>
      <c r="J80" s="39"/>
      <c r="K80" s="39"/>
      <c r="L80" s="75" t="str">
        <f>IF(K8="","",K8)</f>
        <v xml:space="preserve"> </v>
      </c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3" t="s">
        <v>23</v>
      </c>
      <c r="AJ80" s="39"/>
      <c r="AK80" s="39"/>
      <c r="AL80" s="39"/>
      <c r="AM80" s="76" t="str">
        <f>IF(AN8= "","",AN8)</f>
        <v>10.4.2018</v>
      </c>
      <c r="AN80" s="39"/>
      <c r="AO80" s="39"/>
      <c r="AP80" s="39"/>
      <c r="AQ80" s="40"/>
    </row>
    <row r="81" spans="1:89" s="1" customFormat="1" ht="6.9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40"/>
    </row>
    <row r="82" spans="1:89" s="1" customFormat="1">
      <c r="B82" s="38"/>
      <c r="C82" s="33" t="s">
        <v>25</v>
      </c>
      <c r="D82" s="39"/>
      <c r="E82" s="39"/>
      <c r="F82" s="39"/>
      <c r="G82" s="39"/>
      <c r="H82" s="39"/>
      <c r="I82" s="39"/>
      <c r="J82" s="39"/>
      <c r="K82" s="39"/>
      <c r="L82" s="69" t="str">
        <f>IF(E11= "","",E11)</f>
        <v>Ing.Jana Králiková , Nemšová</v>
      </c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3" t="s">
        <v>31</v>
      </c>
      <c r="AJ82" s="39"/>
      <c r="AK82" s="39"/>
      <c r="AL82" s="39"/>
      <c r="AM82" s="237" t="str">
        <f>IF(E17="","",E17)</f>
        <v>Ing.Vavruš</v>
      </c>
      <c r="AN82" s="237"/>
      <c r="AO82" s="237"/>
      <c r="AP82" s="237"/>
      <c r="AQ82" s="40"/>
      <c r="AS82" s="238" t="s">
        <v>59</v>
      </c>
      <c r="AT82" s="239"/>
      <c r="AU82" s="54"/>
      <c r="AV82" s="54"/>
      <c r="AW82" s="54"/>
      <c r="AX82" s="54"/>
      <c r="AY82" s="54"/>
      <c r="AZ82" s="54"/>
      <c r="BA82" s="54"/>
      <c r="BB82" s="54"/>
      <c r="BC82" s="54"/>
      <c r="BD82" s="55"/>
    </row>
    <row r="83" spans="1:89" s="1" customFormat="1">
      <c r="B83" s="38"/>
      <c r="C83" s="33" t="s">
        <v>29</v>
      </c>
      <c r="D83" s="39"/>
      <c r="E83" s="39"/>
      <c r="F83" s="39"/>
      <c r="G83" s="39"/>
      <c r="H83" s="39"/>
      <c r="I83" s="39"/>
      <c r="J83" s="39"/>
      <c r="K83" s="39"/>
      <c r="L83" s="69" t="str">
        <f>IF(E14= "Vyplň údaj","",E14)</f>
        <v/>
      </c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3" t="s">
        <v>35</v>
      </c>
      <c r="AJ83" s="39"/>
      <c r="AK83" s="39"/>
      <c r="AL83" s="39"/>
      <c r="AM83" s="237" t="str">
        <f>IF(E20="","",E20)</f>
        <v>Martinusová Katarína</v>
      </c>
      <c r="AN83" s="237"/>
      <c r="AO83" s="237"/>
      <c r="AP83" s="237"/>
      <c r="AQ83" s="40"/>
      <c r="AS83" s="240"/>
      <c r="AT83" s="241"/>
      <c r="AU83" s="39"/>
      <c r="AV83" s="39"/>
      <c r="AW83" s="39"/>
      <c r="AX83" s="39"/>
      <c r="AY83" s="39"/>
      <c r="AZ83" s="39"/>
      <c r="BA83" s="39"/>
      <c r="BB83" s="39"/>
      <c r="BC83" s="39"/>
      <c r="BD83" s="77"/>
    </row>
    <row r="84" spans="1:89" s="1" customFormat="1" ht="10.9" customHeight="1"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40"/>
      <c r="AS84" s="240"/>
      <c r="AT84" s="241"/>
      <c r="AU84" s="39"/>
      <c r="AV84" s="39"/>
      <c r="AW84" s="39"/>
      <c r="AX84" s="39"/>
      <c r="AY84" s="39"/>
      <c r="AZ84" s="39"/>
      <c r="BA84" s="39"/>
      <c r="BB84" s="39"/>
      <c r="BC84" s="39"/>
      <c r="BD84" s="77"/>
    </row>
    <row r="85" spans="1:89" s="1" customFormat="1" ht="29.25" customHeight="1">
      <c r="B85" s="38"/>
      <c r="C85" s="242" t="s">
        <v>60</v>
      </c>
      <c r="D85" s="243"/>
      <c r="E85" s="243"/>
      <c r="F85" s="243"/>
      <c r="G85" s="243"/>
      <c r="H85" s="78"/>
      <c r="I85" s="244" t="s">
        <v>61</v>
      </c>
      <c r="J85" s="243"/>
      <c r="K85" s="243"/>
      <c r="L85" s="243"/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4" t="s">
        <v>62</v>
      </c>
      <c r="AH85" s="243"/>
      <c r="AI85" s="243"/>
      <c r="AJ85" s="243"/>
      <c r="AK85" s="243"/>
      <c r="AL85" s="243"/>
      <c r="AM85" s="243"/>
      <c r="AN85" s="244" t="s">
        <v>63</v>
      </c>
      <c r="AO85" s="243"/>
      <c r="AP85" s="245"/>
      <c r="AQ85" s="40"/>
      <c r="AS85" s="79" t="s">
        <v>64</v>
      </c>
      <c r="AT85" s="80" t="s">
        <v>65</v>
      </c>
      <c r="AU85" s="80" t="s">
        <v>66</v>
      </c>
      <c r="AV85" s="80" t="s">
        <v>67</v>
      </c>
      <c r="AW85" s="80" t="s">
        <v>68</v>
      </c>
      <c r="AX85" s="80" t="s">
        <v>69</v>
      </c>
      <c r="AY85" s="80" t="s">
        <v>70</v>
      </c>
      <c r="AZ85" s="80" t="s">
        <v>71</v>
      </c>
      <c r="BA85" s="80" t="s">
        <v>72</v>
      </c>
      <c r="BB85" s="80" t="s">
        <v>73</v>
      </c>
      <c r="BC85" s="80" t="s">
        <v>74</v>
      </c>
      <c r="BD85" s="81" t="s">
        <v>75</v>
      </c>
    </row>
    <row r="86" spans="1:89" s="1" customFormat="1" ht="10.9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40"/>
      <c r="AS86" s="82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5"/>
    </row>
    <row r="87" spans="1:89" s="4" customFormat="1" ht="32.450000000000003" customHeight="1">
      <c r="B87" s="71"/>
      <c r="C87" s="83" t="s">
        <v>76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253">
        <f>ROUND(SUM(AG88:AG90),2)</f>
        <v>0</v>
      </c>
      <c r="AH87" s="253"/>
      <c r="AI87" s="253"/>
      <c r="AJ87" s="253"/>
      <c r="AK87" s="253"/>
      <c r="AL87" s="253"/>
      <c r="AM87" s="253"/>
      <c r="AN87" s="254">
        <f>SUM(AG87,AT87)</f>
        <v>0</v>
      </c>
      <c r="AO87" s="254"/>
      <c r="AP87" s="254"/>
      <c r="AQ87" s="74"/>
      <c r="AS87" s="85">
        <f>ROUND(SUM(AS88:AS90),2)</f>
        <v>0</v>
      </c>
      <c r="AT87" s="86">
        <f>ROUND(SUM(AV87:AW87),2)</f>
        <v>0</v>
      </c>
      <c r="AU87" s="87">
        <f>ROUND(SUM(AU88:AU90),5)</f>
        <v>0</v>
      </c>
      <c r="AV87" s="86">
        <f>ROUND(AZ87*L31,2)</f>
        <v>0</v>
      </c>
      <c r="AW87" s="86">
        <f>ROUND(BA87*L32,2)</f>
        <v>0</v>
      </c>
      <c r="AX87" s="86">
        <f>ROUND(BB87*L31,2)</f>
        <v>0</v>
      </c>
      <c r="AY87" s="86">
        <f>ROUND(BC87*L32,2)</f>
        <v>0</v>
      </c>
      <c r="AZ87" s="86">
        <f>ROUND(SUM(AZ88:AZ90),2)</f>
        <v>0</v>
      </c>
      <c r="BA87" s="86">
        <f>ROUND(SUM(BA88:BA90),2)</f>
        <v>0</v>
      </c>
      <c r="BB87" s="86">
        <f>ROUND(SUM(BB88:BB90),2)</f>
        <v>0</v>
      </c>
      <c r="BC87" s="86">
        <f>ROUND(SUM(BC88:BC90),2)</f>
        <v>0</v>
      </c>
      <c r="BD87" s="88">
        <f>ROUND(SUM(BD88:BD90),2)</f>
        <v>0</v>
      </c>
      <c r="BS87" s="89" t="s">
        <v>77</v>
      </c>
      <c r="BT87" s="89" t="s">
        <v>78</v>
      </c>
      <c r="BU87" s="90" t="s">
        <v>79</v>
      </c>
      <c r="BV87" s="89" t="s">
        <v>80</v>
      </c>
      <c r="BW87" s="89" t="s">
        <v>81</v>
      </c>
      <c r="BX87" s="89" t="s">
        <v>82</v>
      </c>
    </row>
    <row r="88" spans="1:89" s="5" customFormat="1" ht="31.5" customHeight="1">
      <c r="A88" s="91" t="s">
        <v>83</v>
      </c>
      <c r="B88" s="92"/>
      <c r="C88" s="93"/>
      <c r="D88" s="248" t="s">
        <v>84</v>
      </c>
      <c r="E88" s="248"/>
      <c r="F88" s="248"/>
      <c r="G88" s="248"/>
      <c r="H88" s="248"/>
      <c r="I88" s="94"/>
      <c r="J88" s="248" t="s">
        <v>85</v>
      </c>
      <c r="K88" s="248"/>
      <c r="L88" s="248"/>
      <c r="M88" s="248"/>
      <c r="N88" s="248"/>
      <c r="O88" s="248"/>
      <c r="P88" s="248"/>
      <c r="Q88" s="248"/>
      <c r="R88" s="248"/>
      <c r="S88" s="248"/>
      <c r="T88" s="248"/>
      <c r="U88" s="248"/>
      <c r="V88" s="248"/>
      <c r="W88" s="248"/>
      <c r="X88" s="248"/>
      <c r="Y88" s="248"/>
      <c r="Z88" s="248"/>
      <c r="AA88" s="248"/>
      <c r="AB88" s="248"/>
      <c r="AC88" s="248"/>
      <c r="AD88" s="248"/>
      <c r="AE88" s="248"/>
      <c r="AF88" s="248"/>
      <c r="AG88" s="246">
        <f>'1 - 1 -  Rekonštrukcia a ...'!M30</f>
        <v>0</v>
      </c>
      <c r="AH88" s="247"/>
      <c r="AI88" s="247"/>
      <c r="AJ88" s="247"/>
      <c r="AK88" s="247"/>
      <c r="AL88" s="247"/>
      <c r="AM88" s="247"/>
      <c r="AN88" s="246">
        <f>SUM(AG88,AT88)</f>
        <v>0</v>
      </c>
      <c r="AO88" s="247"/>
      <c r="AP88" s="247"/>
      <c r="AQ88" s="95"/>
      <c r="AS88" s="96">
        <f>'1 - 1 -  Rekonštrukcia a ...'!M28</f>
        <v>0</v>
      </c>
      <c r="AT88" s="97">
        <f>ROUND(SUM(AV88:AW88),2)</f>
        <v>0</v>
      </c>
      <c r="AU88" s="98">
        <f>'1 - 1 -  Rekonštrukcia a ...'!W141</f>
        <v>0</v>
      </c>
      <c r="AV88" s="97">
        <f>'1 - 1 -  Rekonštrukcia a ...'!M32</f>
        <v>0</v>
      </c>
      <c r="AW88" s="97">
        <f>'1 - 1 -  Rekonštrukcia a ...'!M33</f>
        <v>0</v>
      </c>
      <c r="AX88" s="97">
        <f>'1 - 1 -  Rekonštrukcia a ...'!M34</f>
        <v>0</v>
      </c>
      <c r="AY88" s="97">
        <f>'1 - 1 -  Rekonštrukcia a ...'!M35</f>
        <v>0</v>
      </c>
      <c r="AZ88" s="97">
        <f>'1 - 1 -  Rekonštrukcia a ...'!H32</f>
        <v>0</v>
      </c>
      <c r="BA88" s="97">
        <f>'1 - 1 -  Rekonštrukcia a ...'!H33</f>
        <v>0</v>
      </c>
      <c r="BB88" s="97">
        <f>'1 - 1 -  Rekonštrukcia a ...'!H34</f>
        <v>0</v>
      </c>
      <c r="BC88" s="97">
        <f>'1 - 1 -  Rekonštrukcia a ...'!H35</f>
        <v>0</v>
      </c>
      <c r="BD88" s="99">
        <f>'1 - 1 -  Rekonštrukcia a ...'!H36</f>
        <v>0</v>
      </c>
      <c r="BT88" s="100" t="s">
        <v>84</v>
      </c>
      <c r="BV88" s="100" t="s">
        <v>80</v>
      </c>
      <c r="BW88" s="100" t="s">
        <v>86</v>
      </c>
      <c r="BX88" s="100" t="s">
        <v>81</v>
      </c>
    </row>
    <row r="89" spans="1:89" s="5" customFormat="1" ht="31.5" customHeight="1">
      <c r="A89" s="91" t="s">
        <v>83</v>
      </c>
      <c r="B89" s="92"/>
      <c r="C89" s="93"/>
      <c r="D89" s="248" t="s">
        <v>87</v>
      </c>
      <c r="E89" s="248"/>
      <c r="F89" s="248"/>
      <c r="G89" s="248"/>
      <c r="H89" s="248"/>
      <c r="I89" s="94"/>
      <c r="J89" s="248" t="s">
        <v>88</v>
      </c>
      <c r="K89" s="248"/>
      <c r="L89" s="248"/>
      <c r="M89" s="248"/>
      <c r="N89" s="248"/>
      <c r="O89" s="248"/>
      <c r="P89" s="248"/>
      <c r="Q89" s="248"/>
      <c r="R89" s="248"/>
      <c r="S89" s="248"/>
      <c r="T89" s="248"/>
      <c r="U89" s="248"/>
      <c r="V89" s="248"/>
      <c r="W89" s="248"/>
      <c r="X89" s="248"/>
      <c r="Y89" s="248"/>
      <c r="Z89" s="248"/>
      <c r="AA89" s="248"/>
      <c r="AB89" s="248"/>
      <c r="AC89" s="248"/>
      <c r="AD89" s="248"/>
      <c r="AE89" s="248"/>
      <c r="AF89" s="248"/>
      <c r="AG89" s="246">
        <f>'2 - 2 - Vodovodná a kanal...'!M30</f>
        <v>0</v>
      </c>
      <c r="AH89" s="247"/>
      <c r="AI89" s="247"/>
      <c r="AJ89" s="247"/>
      <c r="AK89" s="247"/>
      <c r="AL89" s="247"/>
      <c r="AM89" s="247"/>
      <c r="AN89" s="246">
        <f>SUM(AG89,AT89)</f>
        <v>0</v>
      </c>
      <c r="AO89" s="247"/>
      <c r="AP89" s="247"/>
      <c r="AQ89" s="95"/>
      <c r="AS89" s="96">
        <f>'2 - 2 - Vodovodná a kanal...'!M28</f>
        <v>0</v>
      </c>
      <c r="AT89" s="97">
        <f>ROUND(SUM(AV89:AW89),2)</f>
        <v>0</v>
      </c>
      <c r="AU89" s="98">
        <f>'2 - 2 - Vodovodná a kanal...'!W123</f>
        <v>0</v>
      </c>
      <c r="AV89" s="97">
        <f>'2 - 2 - Vodovodná a kanal...'!M32</f>
        <v>0</v>
      </c>
      <c r="AW89" s="97">
        <f>'2 - 2 - Vodovodná a kanal...'!M33</f>
        <v>0</v>
      </c>
      <c r="AX89" s="97">
        <f>'2 - 2 - Vodovodná a kanal...'!M34</f>
        <v>0</v>
      </c>
      <c r="AY89" s="97">
        <f>'2 - 2 - Vodovodná a kanal...'!M35</f>
        <v>0</v>
      </c>
      <c r="AZ89" s="97">
        <f>'2 - 2 - Vodovodná a kanal...'!H32</f>
        <v>0</v>
      </c>
      <c r="BA89" s="97">
        <f>'2 - 2 - Vodovodná a kanal...'!H33</f>
        <v>0</v>
      </c>
      <c r="BB89" s="97">
        <f>'2 - 2 - Vodovodná a kanal...'!H34</f>
        <v>0</v>
      </c>
      <c r="BC89" s="97">
        <f>'2 - 2 - Vodovodná a kanal...'!H35</f>
        <v>0</v>
      </c>
      <c r="BD89" s="99">
        <f>'2 - 2 - Vodovodná a kanal...'!H36</f>
        <v>0</v>
      </c>
      <c r="BT89" s="100" t="s">
        <v>84</v>
      </c>
      <c r="BV89" s="100" t="s">
        <v>80</v>
      </c>
      <c r="BW89" s="100" t="s">
        <v>89</v>
      </c>
      <c r="BX89" s="100" t="s">
        <v>81</v>
      </c>
    </row>
    <row r="90" spans="1:89" s="5" customFormat="1" ht="16.5" customHeight="1">
      <c r="A90" s="91" t="s">
        <v>83</v>
      </c>
      <c r="B90" s="92"/>
      <c r="C90" s="93"/>
      <c r="D90" s="248" t="s">
        <v>90</v>
      </c>
      <c r="E90" s="248"/>
      <c r="F90" s="248"/>
      <c r="G90" s="248"/>
      <c r="H90" s="248"/>
      <c r="I90" s="94"/>
      <c r="J90" s="248" t="s">
        <v>91</v>
      </c>
      <c r="K90" s="248"/>
      <c r="L90" s="248"/>
      <c r="M90" s="248"/>
      <c r="N90" s="248"/>
      <c r="O90" s="248"/>
      <c r="P90" s="248"/>
      <c r="Q90" s="248"/>
      <c r="R90" s="248"/>
      <c r="S90" s="248"/>
      <c r="T90" s="248"/>
      <c r="U90" s="248"/>
      <c r="V90" s="248"/>
      <c r="W90" s="248"/>
      <c r="X90" s="248"/>
      <c r="Y90" s="248"/>
      <c r="Z90" s="248"/>
      <c r="AA90" s="248"/>
      <c r="AB90" s="248"/>
      <c r="AC90" s="248"/>
      <c r="AD90" s="248"/>
      <c r="AE90" s="248"/>
      <c r="AF90" s="248"/>
      <c r="AG90" s="246">
        <f>'3 - 3 - Prípojka NN'!M30</f>
        <v>0</v>
      </c>
      <c r="AH90" s="247"/>
      <c r="AI90" s="247"/>
      <c r="AJ90" s="247"/>
      <c r="AK90" s="247"/>
      <c r="AL90" s="247"/>
      <c r="AM90" s="247"/>
      <c r="AN90" s="246">
        <f>SUM(AG90,AT90)</f>
        <v>0</v>
      </c>
      <c r="AO90" s="247"/>
      <c r="AP90" s="247"/>
      <c r="AQ90" s="95"/>
      <c r="AS90" s="101">
        <f>'3 - 3 - Prípojka NN'!M28</f>
        <v>0</v>
      </c>
      <c r="AT90" s="102">
        <f>ROUND(SUM(AV90:AW90),2)</f>
        <v>0</v>
      </c>
      <c r="AU90" s="103">
        <f>'3 - 3 - Prípojka NN'!W119</f>
        <v>0</v>
      </c>
      <c r="AV90" s="102">
        <f>'3 - 3 - Prípojka NN'!M32</f>
        <v>0</v>
      </c>
      <c r="AW90" s="102">
        <f>'3 - 3 - Prípojka NN'!M33</f>
        <v>0</v>
      </c>
      <c r="AX90" s="102">
        <f>'3 - 3 - Prípojka NN'!M34</f>
        <v>0</v>
      </c>
      <c r="AY90" s="102">
        <f>'3 - 3 - Prípojka NN'!M35</f>
        <v>0</v>
      </c>
      <c r="AZ90" s="102">
        <f>'3 - 3 - Prípojka NN'!H32</f>
        <v>0</v>
      </c>
      <c r="BA90" s="102">
        <f>'3 - 3 - Prípojka NN'!H33</f>
        <v>0</v>
      </c>
      <c r="BB90" s="102">
        <f>'3 - 3 - Prípojka NN'!H34</f>
        <v>0</v>
      </c>
      <c r="BC90" s="102">
        <f>'3 - 3 - Prípojka NN'!H35</f>
        <v>0</v>
      </c>
      <c r="BD90" s="104">
        <f>'3 - 3 - Prípojka NN'!H36</f>
        <v>0</v>
      </c>
      <c r="BT90" s="100" t="s">
        <v>84</v>
      </c>
      <c r="BV90" s="100" t="s">
        <v>80</v>
      </c>
      <c r="BW90" s="100" t="s">
        <v>92</v>
      </c>
      <c r="BX90" s="100" t="s">
        <v>81</v>
      </c>
    </row>
    <row r="91" spans="1:89" ht="13.5">
      <c r="B91" s="26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7"/>
    </row>
    <row r="92" spans="1:89" s="1" customFormat="1" ht="30" customHeight="1">
      <c r="B92" s="38"/>
      <c r="C92" s="83" t="s">
        <v>93</v>
      </c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254">
        <f>ROUND(SUM(AG93:AG96),2)</f>
        <v>0</v>
      </c>
      <c r="AH92" s="254"/>
      <c r="AI92" s="254"/>
      <c r="AJ92" s="254"/>
      <c r="AK92" s="254"/>
      <c r="AL92" s="254"/>
      <c r="AM92" s="254"/>
      <c r="AN92" s="254">
        <f>ROUND(SUM(AN93:AN96),2)</f>
        <v>0</v>
      </c>
      <c r="AO92" s="254"/>
      <c r="AP92" s="254"/>
      <c r="AQ92" s="40"/>
      <c r="AS92" s="79" t="s">
        <v>94</v>
      </c>
      <c r="AT92" s="80" t="s">
        <v>95</v>
      </c>
      <c r="AU92" s="80" t="s">
        <v>42</v>
      </c>
      <c r="AV92" s="81" t="s">
        <v>65</v>
      </c>
    </row>
    <row r="93" spans="1:89" s="1" customFormat="1" ht="19.899999999999999" customHeight="1">
      <c r="B93" s="38"/>
      <c r="C93" s="39"/>
      <c r="D93" s="105" t="s">
        <v>96</v>
      </c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249">
        <f>ROUND(AG87*AS93,2)</f>
        <v>0</v>
      </c>
      <c r="AH93" s="250"/>
      <c r="AI93" s="250"/>
      <c r="AJ93" s="250"/>
      <c r="AK93" s="250"/>
      <c r="AL93" s="250"/>
      <c r="AM93" s="250"/>
      <c r="AN93" s="250">
        <f>ROUND(AG93+AV93,2)</f>
        <v>0</v>
      </c>
      <c r="AO93" s="250"/>
      <c r="AP93" s="250"/>
      <c r="AQ93" s="40"/>
      <c r="AS93" s="106">
        <v>0</v>
      </c>
      <c r="AT93" s="107" t="s">
        <v>97</v>
      </c>
      <c r="AU93" s="107" t="s">
        <v>43</v>
      </c>
      <c r="AV93" s="108">
        <f>ROUND(IF(AU93="základná",AG93*L31,IF(AU93="znížená",AG93*L32,0)),2)</f>
        <v>0</v>
      </c>
      <c r="BV93" s="22" t="s">
        <v>98</v>
      </c>
      <c r="BY93" s="109">
        <f>IF(AU93="základná",AV93,0)</f>
        <v>0</v>
      </c>
      <c r="BZ93" s="109">
        <f>IF(AU93="znížená",AV93,0)</f>
        <v>0</v>
      </c>
      <c r="CA93" s="109">
        <v>0</v>
      </c>
      <c r="CB93" s="109">
        <v>0</v>
      </c>
      <c r="CC93" s="109">
        <v>0</v>
      </c>
      <c r="CD93" s="109">
        <f>IF(AU93="základná",AG93,0)</f>
        <v>0</v>
      </c>
      <c r="CE93" s="109">
        <f>IF(AU93="znížená",AG93,0)</f>
        <v>0</v>
      </c>
      <c r="CF93" s="109">
        <f>IF(AU93="zákl. prenesená",AG93,0)</f>
        <v>0</v>
      </c>
      <c r="CG93" s="109">
        <f>IF(AU93="zníž. prenesená",AG93,0)</f>
        <v>0</v>
      </c>
      <c r="CH93" s="109">
        <f>IF(AU93="nulová",AG93,0)</f>
        <v>0</v>
      </c>
      <c r="CI93" s="22">
        <f>IF(AU93="základná",1,IF(AU93="znížená",2,IF(AU93="zákl. prenesená",4,IF(AU93="zníž. prenesená",5,3))))</f>
        <v>1</v>
      </c>
      <c r="CJ93" s="22">
        <f>IF(AT93="stavebná časť",1,IF(8893="investičná časť",2,3))</f>
        <v>1</v>
      </c>
      <c r="CK93" s="22" t="str">
        <f>IF(D93="Vyplň vlastné","","x")</f>
        <v>x</v>
      </c>
    </row>
    <row r="94" spans="1:89" s="1" customFormat="1" ht="19.899999999999999" customHeight="1">
      <c r="B94" s="38"/>
      <c r="C94" s="39"/>
      <c r="D94" s="251" t="s">
        <v>99</v>
      </c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252"/>
      <c r="S94" s="252"/>
      <c r="T94" s="252"/>
      <c r="U94" s="252"/>
      <c r="V94" s="252"/>
      <c r="W94" s="252"/>
      <c r="X94" s="252"/>
      <c r="Y94" s="252"/>
      <c r="Z94" s="252"/>
      <c r="AA94" s="252"/>
      <c r="AB94" s="252"/>
      <c r="AC94" s="39"/>
      <c r="AD94" s="39"/>
      <c r="AE94" s="39"/>
      <c r="AF94" s="39"/>
      <c r="AG94" s="249">
        <f>AG87*AS94</f>
        <v>0</v>
      </c>
      <c r="AH94" s="250"/>
      <c r="AI94" s="250"/>
      <c r="AJ94" s="250"/>
      <c r="AK94" s="250"/>
      <c r="AL94" s="250"/>
      <c r="AM94" s="250"/>
      <c r="AN94" s="250">
        <f>AG94+AV94</f>
        <v>0</v>
      </c>
      <c r="AO94" s="250"/>
      <c r="AP94" s="250"/>
      <c r="AQ94" s="40"/>
      <c r="AS94" s="110">
        <v>0</v>
      </c>
      <c r="AT94" s="111" t="s">
        <v>97</v>
      </c>
      <c r="AU94" s="111" t="s">
        <v>43</v>
      </c>
      <c r="AV94" s="112">
        <f>ROUND(IF(AU94="nulová",0,IF(OR(AU94="základná",AU94="zákl. prenesená"),AG94*L31,AG94*L32)),2)</f>
        <v>0</v>
      </c>
      <c r="BV94" s="22" t="s">
        <v>100</v>
      </c>
      <c r="BY94" s="109">
        <f>IF(AU94="základná",AV94,0)</f>
        <v>0</v>
      </c>
      <c r="BZ94" s="109">
        <f>IF(AU94="znížená",AV94,0)</f>
        <v>0</v>
      </c>
      <c r="CA94" s="109">
        <f>IF(AU94="zákl. prenesená",AV94,0)</f>
        <v>0</v>
      </c>
      <c r="CB94" s="109">
        <f>IF(AU94="zníž. prenesená",AV94,0)</f>
        <v>0</v>
      </c>
      <c r="CC94" s="109">
        <f>IF(AU94="nulová",AV94,0)</f>
        <v>0</v>
      </c>
      <c r="CD94" s="109">
        <f>IF(AU94="základná",AG94,0)</f>
        <v>0</v>
      </c>
      <c r="CE94" s="109">
        <f>IF(AU94="znížená",AG94,0)</f>
        <v>0</v>
      </c>
      <c r="CF94" s="109">
        <f>IF(AU94="zákl. prenesená",AG94,0)</f>
        <v>0</v>
      </c>
      <c r="CG94" s="109">
        <f>IF(AU94="zníž. prenesená",AG94,0)</f>
        <v>0</v>
      </c>
      <c r="CH94" s="109">
        <f>IF(AU94="nulová",AG94,0)</f>
        <v>0</v>
      </c>
      <c r="CI94" s="22">
        <f>IF(AU94="základná",1,IF(AU94="znížená",2,IF(AU94="zákl. prenesená",4,IF(AU94="zníž. prenesená",5,3))))</f>
        <v>1</v>
      </c>
      <c r="CJ94" s="22">
        <f>IF(AT94="stavebná časť",1,IF(8894="investičná časť",2,3))</f>
        <v>1</v>
      </c>
      <c r="CK94" s="22" t="str">
        <f>IF(D94="Vyplň vlastné","","x")</f>
        <v/>
      </c>
    </row>
    <row r="95" spans="1:89" s="1" customFormat="1" ht="19.899999999999999" customHeight="1">
      <c r="B95" s="38"/>
      <c r="C95" s="39"/>
      <c r="D95" s="251" t="s">
        <v>99</v>
      </c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2"/>
      <c r="S95" s="252"/>
      <c r="T95" s="252"/>
      <c r="U95" s="252"/>
      <c r="V95" s="252"/>
      <c r="W95" s="252"/>
      <c r="X95" s="252"/>
      <c r="Y95" s="252"/>
      <c r="Z95" s="252"/>
      <c r="AA95" s="252"/>
      <c r="AB95" s="252"/>
      <c r="AC95" s="39"/>
      <c r="AD95" s="39"/>
      <c r="AE95" s="39"/>
      <c r="AF95" s="39"/>
      <c r="AG95" s="249">
        <f>AG87*AS95</f>
        <v>0</v>
      </c>
      <c r="AH95" s="250"/>
      <c r="AI95" s="250"/>
      <c r="AJ95" s="250"/>
      <c r="AK95" s="250"/>
      <c r="AL95" s="250"/>
      <c r="AM95" s="250"/>
      <c r="AN95" s="250">
        <f>AG95+AV95</f>
        <v>0</v>
      </c>
      <c r="AO95" s="250"/>
      <c r="AP95" s="250"/>
      <c r="AQ95" s="40"/>
      <c r="AS95" s="110">
        <v>0</v>
      </c>
      <c r="AT95" s="111" t="s">
        <v>97</v>
      </c>
      <c r="AU95" s="111" t="s">
        <v>43</v>
      </c>
      <c r="AV95" s="112">
        <f>ROUND(IF(AU95="nulová",0,IF(OR(AU95="základná",AU95="zákl. prenesená"),AG95*L31,AG95*L32)),2)</f>
        <v>0</v>
      </c>
      <c r="BV95" s="22" t="s">
        <v>100</v>
      </c>
      <c r="BY95" s="109">
        <f>IF(AU95="základná",AV95,0)</f>
        <v>0</v>
      </c>
      <c r="BZ95" s="109">
        <f>IF(AU95="znížená",AV95,0)</f>
        <v>0</v>
      </c>
      <c r="CA95" s="109">
        <f>IF(AU95="zákl. prenesená",AV95,0)</f>
        <v>0</v>
      </c>
      <c r="CB95" s="109">
        <f>IF(AU95="zníž. prenesená",AV95,0)</f>
        <v>0</v>
      </c>
      <c r="CC95" s="109">
        <f>IF(AU95="nulová",AV95,0)</f>
        <v>0</v>
      </c>
      <c r="CD95" s="109">
        <f>IF(AU95="základná",AG95,0)</f>
        <v>0</v>
      </c>
      <c r="CE95" s="109">
        <f>IF(AU95="znížená",AG95,0)</f>
        <v>0</v>
      </c>
      <c r="CF95" s="109">
        <f>IF(AU95="zákl. prenesená",AG95,0)</f>
        <v>0</v>
      </c>
      <c r="CG95" s="109">
        <f>IF(AU95="zníž. prenesená",AG95,0)</f>
        <v>0</v>
      </c>
      <c r="CH95" s="109">
        <f>IF(AU95="nulová",AG95,0)</f>
        <v>0</v>
      </c>
      <c r="CI95" s="22">
        <f>IF(AU95="základná",1,IF(AU95="znížená",2,IF(AU95="zákl. prenesená",4,IF(AU95="zníž. prenesená",5,3))))</f>
        <v>1</v>
      </c>
      <c r="CJ95" s="22">
        <f>IF(AT95="stavebná časť",1,IF(8895="investičná časť",2,3))</f>
        <v>1</v>
      </c>
      <c r="CK95" s="22" t="str">
        <f>IF(D95="Vyplň vlastné","","x")</f>
        <v/>
      </c>
    </row>
    <row r="96" spans="1:89" s="1" customFormat="1" ht="19.899999999999999" customHeight="1">
      <c r="B96" s="38"/>
      <c r="C96" s="39"/>
      <c r="D96" s="251" t="s">
        <v>99</v>
      </c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2"/>
      <c r="Z96" s="252"/>
      <c r="AA96" s="252"/>
      <c r="AB96" s="252"/>
      <c r="AC96" s="39"/>
      <c r="AD96" s="39"/>
      <c r="AE96" s="39"/>
      <c r="AF96" s="39"/>
      <c r="AG96" s="249">
        <f>AG87*AS96</f>
        <v>0</v>
      </c>
      <c r="AH96" s="250"/>
      <c r="AI96" s="250"/>
      <c r="AJ96" s="250"/>
      <c r="AK96" s="250"/>
      <c r="AL96" s="250"/>
      <c r="AM96" s="250"/>
      <c r="AN96" s="250">
        <f>AG96+AV96</f>
        <v>0</v>
      </c>
      <c r="AO96" s="250"/>
      <c r="AP96" s="250"/>
      <c r="AQ96" s="40"/>
      <c r="AS96" s="113">
        <v>0</v>
      </c>
      <c r="AT96" s="114" t="s">
        <v>97</v>
      </c>
      <c r="AU96" s="114" t="s">
        <v>43</v>
      </c>
      <c r="AV96" s="115">
        <f>ROUND(IF(AU96="nulová",0,IF(OR(AU96="základná",AU96="zákl. prenesená"),AG96*L31,AG96*L32)),2)</f>
        <v>0</v>
      </c>
      <c r="BV96" s="22" t="s">
        <v>100</v>
      </c>
      <c r="BY96" s="109">
        <f>IF(AU96="základná",AV96,0)</f>
        <v>0</v>
      </c>
      <c r="BZ96" s="109">
        <f>IF(AU96="znížená",AV96,0)</f>
        <v>0</v>
      </c>
      <c r="CA96" s="109">
        <f>IF(AU96="zákl. prenesená",AV96,0)</f>
        <v>0</v>
      </c>
      <c r="CB96" s="109">
        <f>IF(AU96="zníž. prenesená",AV96,0)</f>
        <v>0</v>
      </c>
      <c r="CC96" s="109">
        <f>IF(AU96="nulová",AV96,0)</f>
        <v>0</v>
      </c>
      <c r="CD96" s="109">
        <f>IF(AU96="základná",AG96,0)</f>
        <v>0</v>
      </c>
      <c r="CE96" s="109">
        <f>IF(AU96="znížená",AG96,0)</f>
        <v>0</v>
      </c>
      <c r="CF96" s="109">
        <f>IF(AU96="zákl. prenesená",AG96,0)</f>
        <v>0</v>
      </c>
      <c r="CG96" s="109">
        <f>IF(AU96="zníž. prenesená",AG96,0)</f>
        <v>0</v>
      </c>
      <c r="CH96" s="109">
        <f>IF(AU96="nulová",AG96,0)</f>
        <v>0</v>
      </c>
      <c r="CI96" s="22">
        <f>IF(AU96="základná",1,IF(AU96="znížená",2,IF(AU96="zákl. prenesená",4,IF(AU96="zníž. prenesená",5,3))))</f>
        <v>1</v>
      </c>
      <c r="CJ96" s="22">
        <f>IF(AT96="stavebná časť",1,IF(8896="investičná časť",2,3))</f>
        <v>1</v>
      </c>
      <c r="CK96" s="22" t="str">
        <f>IF(D96="Vyplň vlastné","","x")</f>
        <v/>
      </c>
    </row>
    <row r="97" spans="2:43" s="1" customFormat="1" ht="10.9" customHeight="1"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40"/>
    </row>
    <row r="98" spans="2:43" s="1" customFormat="1" ht="30" customHeight="1">
      <c r="B98" s="38"/>
      <c r="C98" s="116" t="s">
        <v>101</v>
      </c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255">
        <f>ROUND(AG87+AG92,2)</f>
        <v>0</v>
      </c>
      <c r="AH98" s="255"/>
      <c r="AI98" s="255"/>
      <c r="AJ98" s="255"/>
      <c r="AK98" s="255"/>
      <c r="AL98" s="255"/>
      <c r="AM98" s="255"/>
      <c r="AN98" s="255">
        <f>AN87+AN92</f>
        <v>0</v>
      </c>
      <c r="AO98" s="255"/>
      <c r="AP98" s="255"/>
      <c r="AQ98" s="40"/>
    </row>
    <row r="99" spans="2:43" s="1" customFormat="1" ht="6.95" customHeight="1">
      <c r="B99" s="62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4"/>
    </row>
  </sheetData>
  <mergeCells count="66">
    <mergeCell ref="AG92:AM92"/>
    <mergeCell ref="AN92:AP92"/>
    <mergeCell ref="AG98:AM98"/>
    <mergeCell ref="AN98:AP98"/>
    <mergeCell ref="AR2:BE2"/>
    <mergeCell ref="D95:AB95"/>
    <mergeCell ref="AG95:AM95"/>
    <mergeCell ref="AN95:AP95"/>
    <mergeCell ref="D96:AB96"/>
    <mergeCell ref="AG96:AM96"/>
    <mergeCell ref="AN96:AP96"/>
    <mergeCell ref="AG93:AM93"/>
    <mergeCell ref="AN93:AP93"/>
    <mergeCell ref="D94:AB94"/>
    <mergeCell ref="AG94:AM94"/>
    <mergeCell ref="AN94:AP94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é sú hodnoty základná, znížená, nulová." sqref="AU93:AU97" xr:uid="{00000000-0002-0000-0000-000000000000}">
      <formula1>"základná, znížená, nulová"</formula1>
    </dataValidation>
    <dataValidation type="list" allowBlank="1" showInputMessage="1" showErrorMessage="1" error="Povolené sú hodnoty stavebná časť, technologická časť, investičná časť." sqref="AT93:AT97" xr:uid="{00000000-0002-0000-0000-000001000000}">
      <formula1>"stavebná časť, technologická časť, investičná časť"</formula1>
    </dataValidation>
  </dataValidations>
  <hyperlinks>
    <hyperlink ref="K1:S1" location="C2" display="1) Súhrnný list stavby" xr:uid="{00000000-0004-0000-0000-000000000000}"/>
    <hyperlink ref="W1:AF1" location="C87" display="2) Rekapitulácia objektov" xr:uid="{00000000-0004-0000-0000-000001000000}"/>
    <hyperlink ref="A88" location="'1 - 1 -  Rekonštrukcia a ...'!C2" display="/" xr:uid="{00000000-0004-0000-0000-000002000000}"/>
    <hyperlink ref="A89" location="'2 - 2 - Vodovodná a kanal...'!C2" display="/" xr:uid="{00000000-0004-0000-0000-000003000000}"/>
    <hyperlink ref="A90" location="'3 - 3 - Prípojka NN'!C2" display="/" xr:uid="{00000000-0004-0000-0000-000004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926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8"/>
      <c r="B1" s="15"/>
      <c r="C1" s="15"/>
      <c r="D1" s="16" t="s">
        <v>1</v>
      </c>
      <c r="E1" s="15"/>
      <c r="F1" s="17" t="s">
        <v>102</v>
      </c>
      <c r="G1" s="17"/>
      <c r="H1" s="312" t="s">
        <v>103</v>
      </c>
      <c r="I1" s="312"/>
      <c r="J1" s="312"/>
      <c r="K1" s="312"/>
      <c r="L1" s="17" t="s">
        <v>104</v>
      </c>
      <c r="M1" s="15"/>
      <c r="N1" s="15"/>
      <c r="O1" s="16" t="s">
        <v>105</v>
      </c>
      <c r="P1" s="15"/>
      <c r="Q1" s="15"/>
      <c r="R1" s="15"/>
      <c r="S1" s="17" t="s">
        <v>106</v>
      </c>
      <c r="T1" s="17"/>
      <c r="U1" s="118"/>
      <c r="V1" s="1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13" t="s">
        <v>7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S2" s="256" t="s">
        <v>8</v>
      </c>
      <c r="T2" s="257"/>
      <c r="U2" s="257"/>
      <c r="V2" s="257"/>
      <c r="W2" s="257"/>
      <c r="X2" s="257"/>
      <c r="Y2" s="257"/>
      <c r="Z2" s="257"/>
      <c r="AA2" s="257"/>
      <c r="AB2" s="257"/>
      <c r="AC2" s="257"/>
      <c r="AT2" s="22" t="s">
        <v>86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78</v>
      </c>
    </row>
    <row r="4" spans="1:66" ht="36.950000000000003" customHeight="1">
      <c r="B4" s="26"/>
      <c r="C4" s="215" t="s">
        <v>107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7"/>
      <c r="T4" s="21" t="s">
        <v>12</v>
      </c>
      <c r="AT4" s="22" t="s">
        <v>6</v>
      </c>
    </row>
    <row r="5" spans="1:66" ht="6.95" customHeight="1">
      <c r="B5" s="2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1:66" ht="25.35" customHeight="1">
      <c r="B6" s="26"/>
      <c r="C6" s="29"/>
      <c r="D6" s="33" t="s">
        <v>17</v>
      </c>
      <c r="E6" s="29"/>
      <c r="F6" s="258" t="str">
        <f>'Rekapitulácia stavby'!K6</f>
        <v>Rekonštrukcia mlyna v Nemšovaj</v>
      </c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9"/>
      <c r="R6" s="27"/>
    </row>
    <row r="7" spans="1:66" s="1" customFormat="1" ht="32.85" customHeight="1">
      <c r="B7" s="38"/>
      <c r="C7" s="39"/>
      <c r="D7" s="32" t="s">
        <v>108</v>
      </c>
      <c r="E7" s="39"/>
      <c r="F7" s="221" t="s">
        <v>109</v>
      </c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39"/>
      <c r="R7" s="40"/>
    </row>
    <row r="8" spans="1:66" s="1" customFormat="1" ht="14.45" customHeight="1">
      <c r="B8" s="38"/>
      <c r="C8" s="39"/>
      <c r="D8" s="33" t="s">
        <v>19</v>
      </c>
      <c r="E8" s="39"/>
      <c r="F8" s="31" t="s">
        <v>5</v>
      </c>
      <c r="G8" s="39"/>
      <c r="H8" s="39"/>
      <c r="I8" s="39"/>
      <c r="J8" s="39"/>
      <c r="K8" s="39"/>
      <c r="L8" s="39"/>
      <c r="M8" s="33" t="s">
        <v>20</v>
      </c>
      <c r="N8" s="39"/>
      <c r="O8" s="31" t="s">
        <v>5</v>
      </c>
      <c r="P8" s="39"/>
      <c r="Q8" s="39"/>
      <c r="R8" s="40"/>
    </row>
    <row r="9" spans="1:66" s="1" customFormat="1" ht="14.45" customHeight="1">
      <c r="B9" s="38"/>
      <c r="C9" s="39"/>
      <c r="D9" s="33" t="s">
        <v>21</v>
      </c>
      <c r="E9" s="39"/>
      <c r="F9" s="31" t="s">
        <v>22</v>
      </c>
      <c r="G9" s="39"/>
      <c r="H9" s="39"/>
      <c r="I9" s="39"/>
      <c r="J9" s="39"/>
      <c r="K9" s="39"/>
      <c r="L9" s="39"/>
      <c r="M9" s="33" t="s">
        <v>23</v>
      </c>
      <c r="N9" s="39"/>
      <c r="O9" s="261" t="str">
        <f>'Rekapitulácia stavby'!AN8</f>
        <v>10.4.2018</v>
      </c>
      <c r="P9" s="262"/>
      <c r="Q9" s="39"/>
      <c r="R9" s="40"/>
    </row>
    <row r="10" spans="1:66" s="1" customFormat="1" ht="10.9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1:66" s="1" customFormat="1" ht="14.45" customHeight="1">
      <c r="B11" s="38"/>
      <c r="C11" s="39"/>
      <c r="D11" s="33" t="s">
        <v>25</v>
      </c>
      <c r="E11" s="39"/>
      <c r="F11" s="39"/>
      <c r="G11" s="39"/>
      <c r="H11" s="39"/>
      <c r="I11" s="39"/>
      <c r="J11" s="39"/>
      <c r="K11" s="39"/>
      <c r="L11" s="39"/>
      <c r="M11" s="33" t="s">
        <v>26</v>
      </c>
      <c r="N11" s="39"/>
      <c r="O11" s="219" t="s">
        <v>5</v>
      </c>
      <c r="P11" s="219"/>
      <c r="Q11" s="39"/>
      <c r="R11" s="40"/>
    </row>
    <row r="12" spans="1:66" s="1" customFormat="1" ht="18" customHeight="1">
      <c r="B12" s="38"/>
      <c r="C12" s="39"/>
      <c r="D12" s="39"/>
      <c r="E12" s="31" t="s">
        <v>27</v>
      </c>
      <c r="F12" s="39"/>
      <c r="G12" s="39"/>
      <c r="H12" s="39"/>
      <c r="I12" s="39"/>
      <c r="J12" s="39"/>
      <c r="K12" s="39"/>
      <c r="L12" s="39"/>
      <c r="M12" s="33" t="s">
        <v>28</v>
      </c>
      <c r="N12" s="39"/>
      <c r="O12" s="219" t="s">
        <v>5</v>
      </c>
      <c r="P12" s="219"/>
      <c r="Q12" s="39"/>
      <c r="R12" s="40"/>
    </row>
    <row r="13" spans="1:66" s="1" customFormat="1" ht="6.9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1:66" s="1" customFormat="1" ht="14.45" customHeight="1">
      <c r="B14" s="38"/>
      <c r="C14" s="39"/>
      <c r="D14" s="33" t="s">
        <v>29</v>
      </c>
      <c r="E14" s="39"/>
      <c r="F14" s="39"/>
      <c r="G14" s="39"/>
      <c r="H14" s="39"/>
      <c r="I14" s="39"/>
      <c r="J14" s="39"/>
      <c r="K14" s="39"/>
      <c r="L14" s="39"/>
      <c r="M14" s="33" t="s">
        <v>26</v>
      </c>
      <c r="N14" s="39"/>
      <c r="O14" s="263" t="str">
        <f>IF('Rekapitulácia stavby'!AN13="","",'Rekapitulácia stavby'!AN13)</f>
        <v>Vyplň údaj</v>
      </c>
      <c r="P14" s="219"/>
      <c r="Q14" s="39"/>
      <c r="R14" s="40"/>
    </row>
    <row r="15" spans="1:66" s="1" customFormat="1" ht="18" customHeight="1">
      <c r="B15" s="38"/>
      <c r="C15" s="39"/>
      <c r="D15" s="39"/>
      <c r="E15" s="263" t="str">
        <f>IF('Rekapitulácia stavby'!E14="","",'Rekapitulácia stavby'!E14)</f>
        <v>Vyplň údaj</v>
      </c>
      <c r="F15" s="264"/>
      <c r="G15" s="264"/>
      <c r="H15" s="264"/>
      <c r="I15" s="264"/>
      <c r="J15" s="264"/>
      <c r="K15" s="264"/>
      <c r="L15" s="264"/>
      <c r="M15" s="33" t="s">
        <v>28</v>
      </c>
      <c r="N15" s="39"/>
      <c r="O15" s="263" t="str">
        <f>IF('Rekapitulácia stavby'!AN14="","",'Rekapitulácia stavby'!AN14)</f>
        <v>Vyplň údaj</v>
      </c>
      <c r="P15" s="219"/>
      <c r="Q15" s="39"/>
      <c r="R15" s="40"/>
    </row>
    <row r="16" spans="1:66" s="1" customFormat="1" ht="6.95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45" customHeight="1">
      <c r="B17" s="38"/>
      <c r="C17" s="39"/>
      <c r="D17" s="33" t="s">
        <v>31</v>
      </c>
      <c r="E17" s="39"/>
      <c r="F17" s="39"/>
      <c r="G17" s="39"/>
      <c r="H17" s="39"/>
      <c r="I17" s="39"/>
      <c r="J17" s="39"/>
      <c r="K17" s="39"/>
      <c r="L17" s="39"/>
      <c r="M17" s="33" t="s">
        <v>26</v>
      </c>
      <c r="N17" s="39"/>
      <c r="O17" s="219" t="s">
        <v>5</v>
      </c>
      <c r="P17" s="219"/>
      <c r="Q17" s="39"/>
      <c r="R17" s="40"/>
    </row>
    <row r="18" spans="2:18" s="1" customFormat="1" ht="18" customHeight="1">
      <c r="B18" s="38"/>
      <c r="C18" s="39"/>
      <c r="D18" s="39"/>
      <c r="E18" s="31" t="s">
        <v>32</v>
      </c>
      <c r="F18" s="39"/>
      <c r="G18" s="39"/>
      <c r="H18" s="39"/>
      <c r="I18" s="39"/>
      <c r="J18" s="39"/>
      <c r="K18" s="39"/>
      <c r="L18" s="39"/>
      <c r="M18" s="33" t="s">
        <v>28</v>
      </c>
      <c r="N18" s="39"/>
      <c r="O18" s="219" t="s">
        <v>5</v>
      </c>
      <c r="P18" s="219"/>
      <c r="Q18" s="39"/>
      <c r="R18" s="40"/>
    </row>
    <row r="19" spans="2:18" s="1" customFormat="1" ht="6.95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45" customHeight="1">
      <c r="B20" s="38"/>
      <c r="C20" s="39"/>
      <c r="D20" s="33" t="s">
        <v>35</v>
      </c>
      <c r="E20" s="39"/>
      <c r="F20" s="39"/>
      <c r="G20" s="39"/>
      <c r="H20" s="39"/>
      <c r="I20" s="39"/>
      <c r="J20" s="39"/>
      <c r="K20" s="39"/>
      <c r="L20" s="39"/>
      <c r="M20" s="33" t="s">
        <v>26</v>
      </c>
      <c r="N20" s="39"/>
      <c r="O20" s="219" t="s">
        <v>5</v>
      </c>
      <c r="P20" s="219"/>
      <c r="Q20" s="39"/>
      <c r="R20" s="40"/>
    </row>
    <row r="21" spans="2:18" s="1" customFormat="1" ht="18" customHeight="1">
      <c r="B21" s="38"/>
      <c r="C21" s="39"/>
      <c r="D21" s="39"/>
      <c r="E21" s="31" t="s">
        <v>36</v>
      </c>
      <c r="F21" s="39"/>
      <c r="G21" s="39"/>
      <c r="H21" s="39"/>
      <c r="I21" s="39"/>
      <c r="J21" s="39"/>
      <c r="K21" s="39"/>
      <c r="L21" s="39"/>
      <c r="M21" s="33" t="s">
        <v>28</v>
      </c>
      <c r="N21" s="39"/>
      <c r="O21" s="219" t="s">
        <v>5</v>
      </c>
      <c r="P21" s="219"/>
      <c r="Q21" s="39"/>
      <c r="R21" s="40"/>
    </row>
    <row r="22" spans="2:18" s="1" customFormat="1" ht="6.95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45" customHeight="1">
      <c r="B23" s="38"/>
      <c r="C23" s="39"/>
      <c r="D23" s="33" t="s">
        <v>37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16.5" customHeight="1">
      <c r="B24" s="38"/>
      <c r="C24" s="39"/>
      <c r="D24" s="39"/>
      <c r="E24" s="224" t="s">
        <v>38</v>
      </c>
      <c r="F24" s="224"/>
      <c r="G24" s="224"/>
      <c r="H24" s="224"/>
      <c r="I24" s="224"/>
      <c r="J24" s="224"/>
      <c r="K24" s="224"/>
      <c r="L24" s="224"/>
      <c r="M24" s="39"/>
      <c r="N24" s="39"/>
      <c r="O24" s="39"/>
      <c r="P24" s="39"/>
      <c r="Q24" s="39"/>
      <c r="R24" s="40"/>
    </row>
    <row r="25" spans="2:18" s="1" customFormat="1" ht="6.95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45" customHeight="1">
      <c r="B27" s="38"/>
      <c r="C27" s="39"/>
      <c r="D27" s="119" t="s">
        <v>110</v>
      </c>
      <c r="E27" s="39"/>
      <c r="F27" s="39"/>
      <c r="G27" s="39"/>
      <c r="H27" s="39"/>
      <c r="I27" s="39"/>
      <c r="J27" s="39"/>
      <c r="K27" s="39"/>
      <c r="L27" s="39"/>
      <c r="M27" s="225">
        <f>N88</f>
        <v>0</v>
      </c>
      <c r="N27" s="225"/>
      <c r="O27" s="225"/>
      <c r="P27" s="225"/>
      <c r="Q27" s="39"/>
      <c r="R27" s="40"/>
    </row>
    <row r="28" spans="2:18" s="1" customFormat="1" ht="14.45" customHeight="1">
      <c r="B28" s="38"/>
      <c r="C28" s="39"/>
      <c r="D28" s="37" t="s">
        <v>96</v>
      </c>
      <c r="E28" s="39"/>
      <c r="F28" s="39"/>
      <c r="G28" s="39"/>
      <c r="H28" s="39"/>
      <c r="I28" s="39"/>
      <c r="J28" s="39"/>
      <c r="K28" s="39"/>
      <c r="L28" s="39"/>
      <c r="M28" s="225">
        <f>N116</f>
        <v>0</v>
      </c>
      <c r="N28" s="225"/>
      <c r="O28" s="225"/>
      <c r="P28" s="225"/>
      <c r="Q28" s="39"/>
      <c r="R28" s="40"/>
    </row>
    <row r="29" spans="2:18" s="1" customFormat="1" ht="6.95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5.35" customHeight="1">
      <c r="B30" s="38"/>
      <c r="C30" s="39"/>
      <c r="D30" s="120" t="s">
        <v>41</v>
      </c>
      <c r="E30" s="39"/>
      <c r="F30" s="39"/>
      <c r="G30" s="39"/>
      <c r="H30" s="39"/>
      <c r="I30" s="39"/>
      <c r="J30" s="39"/>
      <c r="K30" s="39"/>
      <c r="L30" s="39"/>
      <c r="M30" s="265">
        <f>ROUND(M27+M28,2)</f>
        <v>0</v>
      </c>
      <c r="N30" s="260"/>
      <c r="O30" s="260"/>
      <c r="P30" s="260"/>
      <c r="Q30" s="39"/>
      <c r="R30" s="40"/>
    </row>
    <row r="31" spans="2:18" s="1" customFormat="1" ht="6.95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45" customHeight="1">
      <c r="B32" s="38"/>
      <c r="C32" s="39"/>
      <c r="D32" s="45" t="s">
        <v>42</v>
      </c>
      <c r="E32" s="45" t="s">
        <v>43</v>
      </c>
      <c r="F32" s="46">
        <v>0.2</v>
      </c>
      <c r="G32" s="121" t="s">
        <v>44</v>
      </c>
      <c r="H32" s="266">
        <f>ROUND((((SUM(BE116:BE123)+SUM(BE141:BE919))+SUM(BE921:BE925))),2)</f>
        <v>0</v>
      </c>
      <c r="I32" s="260"/>
      <c r="J32" s="260"/>
      <c r="K32" s="39"/>
      <c r="L32" s="39"/>
      <c r="M32" s="266">
        <f>ROUND(((ROUND((SUM(BE116:BE123)+SUM(BE141:BE919)), 2)*F32)+SUM(BE921:BE925)*F32),2)</f>
        <v>0</v>
      </c>
      <c r="N32" s="260"/>
      <c r="O32" s="260"/>
      <c r="P32" s="260"/>
      <c r="Q32" s="39"/>
      <c r="R32" s="40"/>
    </row>
    <row r="33" spans="2:18" s="1" customFormat="1" ht="14.45" customHeight="1">
      <c r="B33" s="38"/>
      <c r="C33" s="39"/>
      <c r="D33" s="39"/>
      <c r="E33" s="45" t="s">
        <v>45</v>
      </c>
      <c r="F33" s="46">
        <v>0.2</v>
      </c>
      <c r="G33" s="121" t="s">
        <v>44</v>
      </c>
      <c r="H33" s="266">
        <f>ROUND((((SUM(BF116:BF123)+SUM(BF141:BF919))+SUM(BF921:BF925))),2)</f>
        <v>0</v>
      </c>
      <c r="I33" s="260"/>
      <c r="J33" s="260"/>
      <c r="K33" s="39"/>
      <c r="L33" s="39"/>
      <c r="M33" s="266">
        <f>ROUND(((ROUND((SUM(BF116:BF123)+SUM(BF141:BF919)), 2)*F33)+SUM(BF921:BF925)*F33),2)</f>
        <v>0</v>
      </c>
      <c r="N33" s="260"/>
      <c r="O33" s="260"/>
      <c r="P33" s="260"/>
      <c r="Q33" s="39"/>
      <c r="R33" s="40"/>
    </row>
    <row r="34" spans="2:18" s="1" customFormat="1" ht="14.45" hidden="1" customHeight="1">
      <c r="B34" s="38"/>
      <c r="C34" s="39"/>
      <c r="D34" s="39"/>
      <c r="E34" s="45" t="s">
        <v>46</v>
      </c>
      <c r="F34" s="46">
        <v>0.2</v>
      </c>
      <c r="G34" s="121" t="s">
        <v>44</v>
      </c>
      <c r="H34" s="266">
        <f>ROUND((((SUM(BG116:BG123)+SUM(BG141:BG919))+SUM(BG921:BG925))),2)</f>
        <v>0</v>
      </c>
      <c r="I34" s="260"/>
      <c r="J34" s="260"/>
      <c r="K34" s="39"/>
      <c r="L34" s="39"/>
      <c r="M34" s="266">
        <v>0</v>
      </c>
      <c r="N34" s="260"/>
      <c r="O34" s="260"/>
      <c r="P34" s="260"/>
      <c r="Q34" s="39"/>
      <c r="R34" s="40"/>
    </row>
    <row r="35" spans="2:18" s="1" customFormat="1" ht="14.45" hidden="1" customHeight="1">
      <c r="B35" s="38"/>
      <c r="C35" s="39"/>
      <c r="D35" s="39"/>
      <c r="E35" s="45" t="s">
        <v>47</v>
      </c>
      <c r="F35" s="46">
        <v>0.2</v>
      </c>
      <c r="G35" s="121" t="s">
        <v>44</v>
      </c>
      <c r="H35" s="266">
        <f>ROUND((((SUM(BH116:BH123)+SUM(BH141:BH919))+SUM(BH921:BH925))),2)</f>
        <v>0</v>
      </c>
      <c r="I35" s="260"/>
      <c r="J35" s="260"/>
      <c r="K35" s="39"/>
      <c r="L35" s="39"/>
      <c r="M35" s="266">
        <v>0</v>
      </c>
      <c r="N35" s="260"/>
      <c r="O35" s="260"/>
      <c r="P35" s="260"/>
      <c r="Q35" s="39"/>
      <c r="R35" s="40"/>
    </row>
    <row r="36" spans="2:18" s="1" customFormat="1" ht="14.45" hidden="1" customHeight="1">
      <c r="B36" s="38"/>
      <c r="C36" s="39"/>
      <c r="D36" s="39"/>
      <c r="E36" s="45" t="s">
        <v>48</v>
      </c>
      <c r="F36" s="46">
        <v>0</v>
      </c>
      <c r="G36" s="121" t="s">
        <v>44</v>
      </c>
      <c r="H36" s="266">
        <f>ROUND((((SUM(BI116:BI123)+SUM(BI141:BI919))+SUM(BI921:BI925))),2)</f>
        <v>0</v>
      </c>
      <c r="I36" s="260"/>
      <c r="J36" s="260"/>
      <c r="K36" s="39"/>
      <c r="L36" s="39"/>
      <c r="M36" s="266">
        <v>0</v>
      </c>
      <c r="N36" s="260"/>
      <c r="O36" s="260"/>
      <c r="P36" s="260"/>
      <c r="Q36" s="39"/>
      <c r="R36" s="40"/>
    </row>
    <row r="37" spans="2:18" s="1" customFormat="1" ht="6.9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5.35" customHeight="1">
      <c r="B38" s="38"/>
      <c r="C38" s="117"/>
      <c r="D38" s="122" t="s">
        <v>49</v>
      </c>
      <c r="E38" s="78"/>
      <c r="F38" s="78"/>
      <c r="G38" s="123" t="s">
        <v>50</v>
      </c>
      <c r="H38" s="124" t="s">
        <v>51</v>
      </c>
      <c r="I38" s="78"/>
      <c r="J38" s="78"/>
      <c r="K38" s="78"/>
      <c r="L38" s="267">
        <f>SUM(M30:M36)</f>
        <v>0</v>
      </c>
      <c r="M38" s="267"/>
      <c r="N38" s="267"/>
      <c r="O38" s="267"/>
      <c r="P38" s="268"/>
      <c r="Q38" s="117"/>
      <c r="R38" s="40"/>
    </row>
    <row r="39" spans="2:18" s="1" customFormat="1" ht="14.4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ht="13.5">
      <c r="B41" s="26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 spans="2:18" ht="13.5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 ht="13.5"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 ht="13.5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 ht="13.5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 ht="13.5"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 ht="13.5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 ht="13.5"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 ht="13.5"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>
      <c r="B50" s="38"/>
      <c r="C50" s="39"/>
      <c r="D50" s="53" t="s">
        <v>52</v>
      </c>
      <c r="E50" s="54"/>
      <c r="F50" s="54"/>
      <c r="G50" s="54"/>
      <c r="H50" s="55"/>
      <c r="I50" s="39"/>
      <c r="J50" s="53" t="s">
        <v>53</v>
      </c>
      <c r="K50" s="54"/>
      <c r="L50" s="54"/>
      <c r="M50" s="54"/>
      <c r="N50" s="54"/>
      <c r="O50" s="54"/>
      <c r="P50" s="55"/>
      <c r="Q50" s="39"/>
      <c r="R50" s="40"/>
    </row>
    <row r="51" spans="2:18" ht="13.5">
      <c r="B51" s="26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7"/>
    </row>
    <row r="52" spans="2:18" ht="13.5">
      <c r="B52" s="26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7"/>
    </row>
    <row r="53" spans="2:18" ht="13.5">
      <c r="B53" s="26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7"/>
    </row>
    <row r="54" spans="2:18" ht="13.5">
      <c r="B54" s="26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7"/>
    </row>
    <row r="55" spans="2:18" ht="13.5">
      <c r="B55" s="26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7"/>
    </row>
    <row r="56" spans="2:18" ht="13.5">
      <c r="B56" s="26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7"/>
    </row>
    <row r="57" spans="2:18" ht="13.5">
      <c r="B57" s="26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7"/>
    </row>
    <row r="58" spans="2:18" ht="13.5">
      <c r="B58" s="26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7"/>
    </row>
    <row r="59" spans="2:18" s="1" customFormat="1">
      <c r="B59" s="38"/>
      <c r="C59" s="39"/>
      <c r="D59" s="58" t="s">
        <v>54</v>
      </c>
      <c r="E59" s="59"/>
      <c r="F59" s="59"/>
      <c r="G59" s="60" t="s">
        <v>55</v>
      </c>
      <c r="H59" s="61"/>
      <c r="I59" s="39"/>
      <c r="J59" s="58" t="s">
        <v>54</v>
      </c>
      <c r="K59" s="59"/>
      <c r="L59" s="59"/>
      <c r="M59" s="59"/>
      <c r="N59" s="60" t="s">
        <v>55</v>
      </c>
      <c r="O59" s="59"/>
      <c r="P59" s="61"/>
      <c r="Q59" s="39"/>
      <c r="R59" s="40"/>
    </row>
    <row r="60" spans="2:18" ht="13.5">
      <c r="B60" s="26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>
      <c r="B61" s="38"/>
      <c r="C61" s="39"/>
      <c r="D61" s="53" t="s">
        <v>56</v>
      </c>
      <c r="E61" s="54"/>
      <c r="F61" s="54"/>
      <c r="G61" s="54"/>
      <c r="H61" s="55"/>
      <c r="I61" s="39"/>
      <c r="J61" s="53" t="s">
        <v>57</v>
      </c>
      <c r="K61" s="54"/>
      <c r="L61" s="54"/>
      <c r="M61" s="54"/>
      <c r="N61" s="54"/>
      <c r="O61" s="54"/>
      <c r="P61" s="55"/>
      <c r="Q61" s="39"/>
      <c r="R61" s="40"/>
    </row>
    <row r="62" spans="2:18" ht="13.5">
      <c r="B62" s="26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7"/>
    </row>
    <row r="63" spans="2:18" ht="13.5">
      <c r="B63" s="26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7"/>
    </row>
    <row r="64" spans="2:18" ht="13.5">
      <c r="B64" s="26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7"/>
    </row>
    <row r="65" spans="2:18" ht="13.5">
      <c r="B65" s="26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7"/>
    </row>
    <row r="66" spans="2:18" ht="13.5">
      <c r="B66" s="26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7"/>
    </row>
    <row r="67" spans="2:18" ht="13.5">
      <c r="B67" s="26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7"/>
    </row>
    <row r="68" spans="2:18" ht="13.5">
      <c r="B68" s="26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7"/>
    </row>
    <row r="69" spans="2:18" ht="13.5">
      <c r="B69" s="26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7"/>
    </row>
    <row r="70" spans="2:18" s="1" customFormat="1">
      <c r="B70" s="38"/>
      <c r="C70" s="39"/>
      <c r="D70" s="58" t="s">
        <v>54</v>
      </c>
      <c r="E70" s="59"/>
      <c r="F70" s="59"/>
      <c r="G70" s="60" t="s">
        <v>55</v>
      </c>
      <c r="H70" s="61"/>
      <c r="I70" s="39"/>
      <c r="J70" s="58" t="s">
        <v>54</v>
      </c>
      <c r="K70" s="59"/>
      <c r="L70" s="59"/>
      <c r="M70" s="59"/>
      <c r="N70" s="60" t="s">
        <v>55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950000000000003" customHeight="1">
      <c r="B76" s="38"/>
      <c r="C76" s="215" t="s">
        <v>111</v>
      </c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40"/>
    </row>
    <row r="77" spans="2:18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17</v>
      </c>
      <c r="D78" s="39"/>
      <c r="E78" s="39"/>
      <c r="F78" s="258" t="str">
        <f>F6</f>
        <v>Rekonštrukcia mlyna v Nemšovaj</v>
      </c>
      <c r="G78" s="259"/>
      <c r="H78" s="259"/>
      <c r="I78" s="259"/>
      <c r="J78" s="259"/>
      <c r="K78" s="259"/>
      <c r="L78" s="259"/>
      <c r="M78" s="259"/>
      <c r="N78" s="259"/>
      <c r="O78" s="259"/>
      <c r="P78" s="259"/>
      <c r="Q78" s="39"/>
      <c r="R78" s="40"/>
    </row>
    <row r="79" spans="2:18" s="1" customFormat="1" ht="36.950000000000003" customHeight="1">
      <c r="B79" s="38"/>
      <c r="C79" s="72" t="s">
        <v>108</v>
      </c>
      <c r="D79" s="39"/>
      <c r="E79" s="39"/>
      <c r="F79" s="235" t="str">
        <f>F7</f>
        <v>1 - 1 -  Rekonštrukcia a prístavba mlyna</v>
      </c>
      <c r="G79" s="260"/>
      <c r="H79" s="260"/>
      <c r="I79" s="260"/>
      <c r="J79" s="260"/>
      <c r="K79" s="260"/>
      <c r="L79" s="260"/>
      <c r="M79" s="260"/>
      <c r="N79" s="260"/>
      <c r="O79" s="260"/>
      <c r="P79" s="260"/>
      <c r="Q79" s="39"/>
      <c r="R79" s="40"/>
    </row>
    <row r="80" spans="2:18" s="1" customFormat="1" ht="6.95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</row>
    <row r="81" spans="2:47" s="1" customFormat="1" ht="18" customHeight="1">
      <c r="B81" s="38"/>
      <c r="C81" s="33" t="s">
        <v>21</v>
      </c>
      <c r="D81" s="39"/>
      <c r="E81" s="39"/>
      <c r="F81" s="31" t="str">
        <f>F9</f>
        <v xml:space="preserve"> </v>
      </c>
      <c r="G81" s="39"/>
      <c r="H81" s="39"/>
      <c r="I81" s="39"/>
      <c r="J81" s="39"/>
      <c r="K81" s="33" t="s">
        <v>23</v>
      </c>
      <c r="L81" s="39"/>
      <c r="M81" s="262" t="str">
        <f>IF(O9="","",O9)</f>
        <v>10.4.2018</v>
      </c>
      <c r="N81" s="262"/>
      <c r="O81" s="262"/>
      <c r="P81" s="262"/>
      <c r="Q81" s="39"/>
      <c r="R81" s="40"/>
    </row>
    <row r="82" spans="2:47" s="1" customFormat="1" ht="6.95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</row>
    <row r="83" spans="2:47" s="1" customFormat="1">
      <c r="B83" s="38"/>
      <c r="C83" s="33" t="s">
        <v>25</v>
      </c>
      <c r="D83" s="39"/>
      <c r="E83" s="39"/>
      <c r="F83" s="31" t="str">
        <f>E12</f>
        <v>Ing.Jana Králiková , Nemšová</v>
      </c>
      <c r="G83" s="39"/>
      <c r="H83" s="39"/>
      <c r="I83" s="39"/>
      <c r="J83" s="39"/>
      <c r="K83" s="33" t="s">
        <v>31</v>
      </c>
      <c r="L83" s="39"/>
      <c r="M83" s="219" t="str">
        <f>E18</f>
        <v>Ing.Vavruš</v>
      </c>
      <c r="N83" s="219"/>
      <c r="O83" s="219"/>
      <c r="P83" s="219"/>
      <c r="Q83" s="219"/>
      <c r="R83" s="40"/>
    </row>
    <row r="84" spans="2:47" s="1" customFormat="1" ht="14.45" customHeight="1">
      <c r="B84" s="38"/>
      <c r="C84" s="33" t="s">
        <v>29</v>
      </c>
      <c r="D84" s="39"/>
      <c r="E84" s="39"/>
      <c r="F84" s="31" t="str">
        <f>IF(E15="","",E15)</f>
        <v>Vyplň údaj</v>
      </c>
      <c r="G84" s="39"/>
      <c r="H84" s="39"/>
      <c r="I84" s="39"/>
      <c r="J84" s="39"/>
      <c r="K84" s="33" t="s">
        <v>35</v>
      </c>
      <c r="L84" s="39"/>
      <c r="M84" s="219" t="str">
        <f>E21</f>
        <v>Martinusová Katarína</v>
      </c>
      <c r="N84" s="219"/>
      <c r="O84" s="219"/>
      <c r="P84" s="219"/>
      <c r="Q84" s="219"/>
      <c r="R84" s="40"/>
    </row>
    <row r="85" spans="2:47" s="1" customFormat="1" ht="10.35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</row>
    <row r="86" spans="2:47" s="1" customFormat="1" ht="29.25" customHeight="1">
      <c r="B86" s="38"/>
      <c r="C86" s="269" t="s">
        <v>112</v>
      </c>
      <c r="D86" s="270"/>
      <c r="E86" s="270"/>
      <c r="F86" s="270"/>
      <c r="G86" s="270"/>
      <c r="H86" s="117"/>
      <c r="I86" s="117"/>
      <c r="J86" s="117"/>
      <c r="K86" s="117"/>
      <c r="L86" s="117"/>
      <c r="M86" s="117"/>
      <c r="N86" s="269" t="s">
        <v>113</v>
      </c>
      <c r="O86" s="270"/>
      <c r="P86" s="270"/>
      <c r="Q86" s="270"/>
      <c r="R86" s="40"/>
    </row>
    <row r="87" spans="2:47" s="1" customFormat="1" ht="10.35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</row>
    <row r="88" spans="2:47" s="1" customFormat="1" ht="29.25" customHeight="1">
      <c r="B88" s="38"/>
      <c r="C88" s="125" t="s">
        <v>114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254">
        <f>N141</f>
        <v>0</v>
      </c>
      <c r="O88" s="271"/>
      <c r="P88" s="271"/>
      <c r="Q88" s="271"/>
      <c r="R88" s="40"/>
      <c r="AU88" s="22" t="s">
        <v>115</v>
      </c>
    </row>
    <row r="89" spans="2:47" s="6" customFormat="1" ht="24.95" customHeight="1">
      <c r="B89" s="126"/>
      <c r="C89" s="127"/>
      <c r="D89" s="128" t="s">
        <v>116</v>
      </c>
      <c r="E89" s="127"/>
      <c r="F89" s="127"/>
      <c r="G89" s="127"/>
      <c r="H89" s="127"/>
      <c r="I89" s="127"/>
      <c r="J89" s="127"/>
      <c r="K89" s="127"/>
      <c r="L89" s="127"/>
      <c r="M89" s="127"/>
      <c r="N89" s="272">
        <f>N142</f>
        <v>0</v>
      </c>
      <c r="O89" s="273"/>
      <c r="P89" s="273"/>
      <c r="Q89" s="273"/>
      <c r="R89" s="129"/>
    </row>
    <row r="90" spans="2:47" s="7" customFormat="1" ht="19.899999999999999" customHeight="1">
      <c r="B90" s="130"/>
      <c r="C90" s="131"/>
      <c r="D90" s="105" t="s">
        <v>117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50">
        <f>N143</f>
        <v>0</v>
      </c>
      <c r="O90" s="274"/>
      <c r="P90" s="274"/>
      <c r="Q90" s="274"/>
      <c r="R90" s="132"/>
    </row>
    <row r="91" spans="2:47" s="7" customFormat="1" ht="19.899999999999999" customHeight="1">
      <c r="B91" s="130"/>
      <c r="C91" s="131"/>
      <c r="D91" s="105" t="s">
        <v>118</v>
      </c>
      <c r="E91" s="131"/>
      <c r="F91" s="131"/>
      <c r="G91" s="131"/>
      <c r="H91" s="131"/>
      <c r="I91" s="131"/>
      <c r="J91" s="131"/>
      <c r="K91" s="131"/>
      <c r="L91" s="131"/>
      <c r="M91" s="131"/>
      <c r="N91" s="250">
        <f>N164</f>
        <v>0</v>
      </c>
      <c r="O91" s="274"/>
      <c r="P91" s="274"/>
      <c r="Q91" s="274"/>
      <c r="R91" s="132"/>
    </row>
    <row r="92" spans="2:47" s="7" customFormat="1" ht="19.899999999999999" customHeight="1">
      <c r="B92" s="130"/>
      <c r="C92" s="131"/>
      <c r="D92" s="105" t="s">
        <v>119</v>
      </c>
      <c r="E92" s="131"/>
      <c r="F92" s="131"/>
      <c r="G92" s="131"/>
      <c r="H92" s="131"/>
      <c r="I92" s="131"/>
      <c r="J92" s="131"/>
      <c r="K92" s="131"/>
      <c r="L92" s="131"/>
      <c r="M92" s="131"/>
      <c r="N92" s="250">
        <f>N166</f>
        <v>0</v>
      </c>
      <c r="O92" s="274"/>
      <c r="P92" s="274"/>
      <c r="Q92" s="274"/>
      <c r="R92" s="132"/>
    </row>
    <row r="93" spans="2:47" s="7" customFormat="1" ht="19.899999999999999" customHeight="1">
      <c r="B93" s="130"/>
      <c r="C93" s="131"/>
      <c r="D93" s="105" t="s">
        <v>120</v>
      </c>
      <c r="E93" s="131"/>
      <c r="F93" s="131"/>
      <c r="G93" s="131"/>
      <c r="H93" s="131"/>
      <c r="I93" s="131"/>
      <c r="J93" s="131"/>
      <c r="K93" s="131"/>
      <c r="L93" s="131"/>
      <c r="M93" s="131"/>
      <c r="N93" s="250">
        <f>N192</f>
        <v>0</v>
      </c>
      <c r="O93" s="274"/>
      <c r="P93" s="274"/>
      <c r="Q93" s="274"/>
      <c r="R93" s="132"/>
    </row>
    <row r="94" spans="2:47" s="7" customFormat="1" ht="19.899999999999999" customHeight="1">
      <c r="B94" s="130"/>
      <c r="C94" s="131"/>
      <c r="D94" s="105" t="s">
        <v>121</v>
      </c>
      <c r="E94" s="131"/>
      <c r="F94" s="131"/>
      <c r="G94" s="131"/>
      <c r="H94" s="131"/>
      <c r="I94" s="131"/>
      <c r="J94" s="131"/>
      <c r="K94" s="131"/>
      <c r="L94" s="131"/>
      <c r="M94" s="131"/>
      <c r="N94" s="250">
        <f>N222</f>
        <v>0</v>
      </c>
      <c r="O94" s="274"/>
      <c r="P94" s="274"/>
      <c r="Q94" s="274"/>
      <c r="R94" s="132"/>
    </row>
    <row r="95" spans="2:47" s="7" customFormat="1" ht="19.899999999999999" customHeight="1">
      <c r="B95" s="130"/>
      <c r="C95" s="131"/>
      <c r="D95" s="105" t="s">
        <v>122</v>
      </c>
      <c r="E95" s="131"/>
      <c r="F95" s="131"/>
      <c r="G95" s="131"/>
      <c r="H95" s="131"/>
      <c r="I95" s="131"/>
      <c r="J95" s="131"/>
      <c r="K95" s="131"/>
      <c r="L95" s="131"/>
      <c r="M95" s="131"/>
      <c r="N95" s="250">
        <f>N421</f>
        <v>0</v>
      </c>
      <c r="O95" s="274"/>
      <c r="P95" s="274"/>
      <c r="Q95" s="274"/>
      <c r="R95" s="132"/>
    </row>
    <row r="96" spans="2:47" s="7" customFormat="1" ht="19.899999999999999" customHeight="1">
      <c r="B96" s="130"/>
      <c r="C96" s="131"/>
      <c r="D96" s="105" t="s">
        <v>123</v>
      </c>
      <c r="E96" s="131"/>
      <c r="F96" s="131"/>
      <c r="G96" s="131"/>
      <c r="H96" s="131"/>
      <c r="I96" s="131"/>
      <c r="J96" s="131"/>
      <c r="K96" s="131"/>
      <c r="L96" s="131"/>
      <c r="M96" s="131"/>
      <c r="N96" s="250">
        <f>N499</f>
        <v>0</v>
      </c>
      <c r="O96" s="274"/>
      <c r="P96" s="274"/>
      <c r="Q96" s="274"/>
      <c r="R96" s="132"/>
    </row>
    <row r="97" spans="2:18" s="6" customFormat="1" ht="24.95" customHeight="1">
      <c r="B97" s="126"/>
      <c r="C97" s="127"/>
      <c r="D97" s="128" t="s">
        <v>124</v>
      </c>
      <c r="E97" s="127"/>
      <c r="F97" s="127"/>
      <c r="G97" s="127"/>
      <c r="H97" s="127"/>
      <c r="I97" s="127"/>
      <c r="J97" s="127"/>
      <c r="K97" s="127"/>
      <c r="L97" s="127"/>
      <c r="M97" s="127"/>
      <c r="N97" s="272">
        <f>N501</f>
        <v>0</v>
      </c>
      <c r="O97" s="273"/>
      <c r="P97" s="273"/>
      <c r="Q97" s="273"/>
      <c r="R97" s="129"/>
    </row>
    <row r="98" spans="2:18" s="7" customFormat="1" ht="19.899999999999999" customHeight="1">
      <c r="B98" s="130"/>
      <c r="C98" s="131"/>
      <c r="D98" s="105" t="s">
        <v>125</v>
      </c>
      <c r="E98" s="131"/>
      <c r="F98" s="131"/>
      <c r="G98" s="131"/>
      <c r="H98" s="131"/>
      <c r="I98" s="131"/>
      <c r="J98" s="131"/>
      <c r="K98" s="131"/>
      <c r="L98" s="131"/>
      <c r="M98" s="131"/>
      <c r="N98" s="250">
        <f>N502</f>
        <v>0</v>
      </c>
      <c r="O98" s="274"/>
      <c r="P98" s="274"/>
      <c r="Q98" s="274"/>
      <c r="R98" s="132"/>
    </row>
    <row r="99" spans="2:18" s="7" customFormat="1" ht="19.899999999999999" customHeight="1">
      <c r="B99" s="130"/>
      <c r="C99" s="131"/>
      <c r="D99" s="105" t="s">
        <v>126</v>
      </c>
      <c r="E99" s="131"/>
      <c r="F99" s="131"/>
      <c r="G99" s="131"/>
      <c r="H99" s="131"/>
      <c r="I99" s="131"/>
      <c r="J99" s="131"/>
      <c r="K99" s="131"/>
      <c r="L99" s="131"/>
      <c r="M99" s="131"/>
      <c r="N99" s="250">
        <f>N532</f>
        <v>0</v>
      </c>
      <c r="O99" s="274"/>
      <c r="P99" s="274"/>
      <c r="Q99" s="274"/>
      <c r="R99" s="132"/>
    </row>
    <row r="100" spans="2:18" s="7" customFormat="1" ht="19.899999999999999" customHeight="1">
      <c r="B100" s="130"/>
      <c r="C100" s="131"/>
      <c r="D100" s="105" t="s">
        <v>127</v>
      </c>
      <c r="E100" s="131"/>
      <c r="F100" s="131"/>
      <c r="G100" s="131"/>
      <c r="H100" s="131"/>
      <c r="I100" s="131"/>
      <c r="J100" s="131"/>
      <c r="K100" s="131"/>
      <c r="L100" s="131"/>
      <c r="M100" s="131"/>
      <c r="N100" s="250">
        <f>N542</f>
        <v>0</v>
      </c>
      <c r="O100" s="274"/>
      <c r="P100" s="274"/>
      <c r="Q100" s="274"/>
      <c r="R100" s="132"/>
    </row>
    <row r="101" spans="2:18" s="7" customFormat="1" ht="19.899999999999999" customHeight="1">
      <c r="B101" s="130"/>
      <c r="C101" s="131"/>
      <c r="D101" s="105" t="s">
        <v>128</v>
      </c>
      <c r="E101" s="131"/>
      <c r="F101" s="131"/>
      <c r="G101" s="131"/>
      <c r="H101" s="131"/>
      <c r="I101" s="131"/>
      <c r="J101" s="131"/>
      <c r="K101" s="131"/>
      <c r="L101" s="131"/>
      <c r="M101" s="131"/>
      <c r="N101" s="250">
        <f>N563</f>
        <v>0</v>
      </c>
      <c r="O101" s="274"/>
      <c r="P101" s="274"/>
      <c r="Q101" s="274"/>
      <c r="R101" s="132"/>
    </row>
    <row r="102" spans="2:18" s="7" customFormat="1" ht="19.899999999999999" customHeight="1">
      <c r="B102" s="130"/>
      <c r="C102" s="131"/>
      <c r="D102" s="105" t="s">
        <v>129</v>
      </c>
      <c r="E102" s="131"/>
      <c r="F102" s="131"/>
      <c r="G102" s="131"/>
      <c r="H102" s="131"/>
      <c r="I102" s="131"/>
      <c r="J102" s="131"/>
      <c r="K102" s="131"/>
      <c r="L102" s="131"/>
      <c r="M102" s="131"/>
      <c r="N102" s="250">
        <f>N610</f>
        <v>0</v>
      </c>
      <c r="O102" s="274"/>
      <c r="P102" s="274"/>
      <c r="Q102" s="274"/>
      <c r="R102" s="132"/>
    </row>
    <row r="103" spans="2:18" s="7" customFormat="1" ht="19.899999999999999" customHeight="1">
      <c r="B103" s="130"/>
      <c r="C103" s="131"/>
      <c r="D103" s="105" t="s">
        <v>130</v>
      </c>
      <c r="E103" s="131"/>
      <c r="F103" s="131"/>
      <c r="G103" s="131"/>
      <c r="H103" s="131"/>
      <c r="I103" s="131"/>
      <c r="J103" s="131"/>
      <c r="K103" s="131"/>
      <c r="L103" s="131"/>
      <c r="M103" s="131"/>
      <c r="N103" s="250">
        <f>N650</f>
        <v>0</v>
      </c>
      <c r="O103" s="274"/>
      <c r="P103" s="274"/>
      <c r="Q103" s="274"/>
      <c r="R103" s="132"/>
    </row>
    <row r="104" spans="2:18" s="7" customFormat="1" ht="19.899999999999999" customHeight="1">
      <c r="B104" s="130"/>
      <c r="C104" s="131"/>
      <c r="D104" s="105" t="s">
        <v>131</v>
      </c>
      <c r="E104" s="131"/>
      <c r="F104" s="131"/>
      <c r="G104" s="131"/>
      <c r="H104" s="131"/>
      <c r="I104" s="131"/>
      <c r="J104" s="131"/>
      <c r="K104" s="131"/>
      <c r="L104" s="131"/>
      <c r="M104" s="131"/>
      <c r="N104" s="250">
        <f>N676</f>
        <v>0</v>
      </c>
      <c r="O104" s="274"/>
      <c r="P104" s="274"/>
      <c r="Q104" s="274"/>
      <c r="R104" s="132"/>
    </row>
    <row r="105" spans="2:18" s="7" customFormat="1" ht="19.899999999999999" customHeight="1">
      <c r="B105" s="130"/>
      <c r="C105" s="131"/>
      <c r="D105" s="105" t="s">
        <v>132</v>
      </c>
      <c r="E105" s="131"/>
      <c r="F105" s="131"/>
      <c r="G105" s="131"/>
      <c r="H105" s="131"/>
      <c r="I105" s="131"/>
      <c r="J105" s="131"/>
      <c r="K105" s="131"/>
      <c r="L105" s="131"/>
      <c r="M105" s="131"/>
      <c r="N105" s="250">
        <f>N692</f>
        <v>0</v>
      </c>
      <c r="O105" s="274"/>
      <c r="P105" s="274"/>
      <c r="Q105" s="274"/>
      <c r="R105" s="132"/>
    </row>
    <row r="106" spans="2:18" s="7" customFormat="1" ht="19.899999999999999" customHeight="1">
      <c r="B106" s="130"/>
      <c r="C106" s="131"/>
      <c r="D106" s="105" t="s">
        <v>133</v>
      </c>
      <c r="E106" s="131"/>
      <c r="F106" s="131"/>
      <c r="G106" s="131"/>
      <c r="H106" s="131"/>
      <c r="I106" s="131"/>
      <c r="J106" s="131"/>
      <c r="K106" s="131"/>
      <c r="L106" s="131"/>
      <c r="M106" s="131"/>
      <c r="N106" s="250">
        <f>N705</f>
        <v>0</v>
      </c>
      <c r="O106" s="274"/>
      <c r="P106" s="274"/>
      <c r="Q106" s="274"/>
      <c r="R106" s="132"/>
    </row>
    <row r="107" spans="2:18" s="7" customFormat="1" ht="19.899999999999999" customHeight="1">
      <c r="B107" s="130"/>
      <c r="C107" s="131"/>
      <c r="D107" s="105" t="s">
        <v>134</v>
      </c>
      <c r="E107" s="131"/>
      <c r="F107" s="131"/>
      <c r="G107" s="131"/>
      <c r="H107" s="131"/>
      <c r="I107" s="131"/>
      <c r="J107" s="131"/>
      <c r="K107" s="131"/>
      <c r="L107" s="131"/>
      <c r="M107" s="131"/>
      <c r="N107" s="250">
        <f>N765</f>
        <v>0</v>
      </c>
      <c r="O107" s="274"/>
      <c r="P107" s="274"/>
      <c r="Q107" s="274"/>
      <c r="R107" s="132"/>
    </row>
    <row r="108" spans="2:18" s="7" customFormat="1" ht="19.899999999999999" customHeight="1">
      <c r="B108" s="130"/>
      <c r="C108" s="131"/>
      <c r="D108" s="105" t="s">
        <v>135</v>
      </c>
      <c r="E108" s="131"/>
      <c r="F108" s="131"/>
      <c r="G108" s="131"/>
      <c r="H108" s="131"/>
      <c r="I108" s="131"/>
      <c r="J108" s="131"/>
      <c r="K108" s="131"/>
      <c r="L108" s="131"/>
      <c r="M108" s="131"/>
      <c r="N108" s="250">
        <f>N773</f>
        <v>0</v>
      </c>
      <c r="O108" s="274"/>
      <c r="P108" s="274"/>
      <c r="Q108" s="274"/>
      <c r="R108" s="132"/>
    </row>
    <row r="109" spans="2:18" s="7" customFormat="1" ht="19.899999999999999" customHeight="1">
      <c r="B109" s="130"/>
      <c r="C109" s="131"/>
      <c r="D109" s="105" t="s">
        <v>136</v>
      </c>
      <c r="E109" s="131"/>
      <c r="F109" s="131"/>
      <c r="G109" s="131"/>
      <c r="H109" s="131"/>
      <c r="I109" s="131"/>
      <c r="J109" s="131"/>
      <c r="K109" s="131"/>
      <c r="L109" s="131"/>
      <c r="M109" s="131"/>
      <c r="N109" s="250">
        <f>N781</f>
        <v>0</v>
      </c>
      <c r="O109" s="274"/>
      <c r="P109" s="274"/>
      <c r="Q109" s="274"/>
      <c r="R109" s="132"/>
    </row>
    <row r="110" spans="2:18" s="7" customFormat="1" ht="19.899999999999999" customHeight="1">
      <c r="B110" s="130"/>
      <c r="C110" s="131"/>
      <c r="D110" s="105" t="s">
        <v>137</v>
      </c>
      <c r="E110" s="131"/>
      <c r="F110" s="131"/>
      <c r="G110" s="131"/>
      <c r="H110" s="131"/>
      <c r="I110" s="131"/>
      <c r="J110" s="131"/>
      <c r="K110" s="131"/>
      <c r="L110" s="131"/>
      <c r="M110" s="131"/>
      <c r="N110" s="250">
        <f>N814</f>
        <v>0</v>
      </c>
      <c r="O110" s="274"/>
      <c r="P110" s="274"/>
      <c r="Q110" s="274"/>
      <c r="R110" s="132"/>
    </row>
    <row r="111" spans="2:18" s="6" customFormat="1" ht="24.95" customHeight="1">
      <c r="B111" s="126"/>
      <c r="C111" s="127"/>
      <c r="D111" s="128" t="s">
        <v>138</v>
      </c>
      <c r="E111" s="127"/>
      <c r="F111" s="127"/>
      <c r="G111" s="127"/>
      <c r="H111" s="127"/>
      <c r="I111" s="127"/>
      <c r="J111" s="127"/>
      <c r="K111" s="127"/>
      <c r="L111" s="127"/>
      <c r="M111" s="127"/>
      <c r="N111" s="272">
        <f>N856</f>
        <v>0</v>
      </c>
      <c r="O111" s="273"/>
      <c r="P111" s="273"/>
      <c r="Q111" s="273"/>
      <c r="R111" s="129"/>
    </row>
    <row r="112" spans="2:18" s="7" customFormat="1" ht="19.899999999999999" customHeight="1">
      <c r="B112" s="130"/>
      <c r="C112" s="131"/>
      <c r="D112" s="105" t="s">
        <v>139</v>
      </c>
      <c r="E112" s="131"/>
      <c r="F112" s="131"/>
      <c r="G112" s="131"/>
      <c r="H112" s="131"/>
      <c r="I112" s="131"/>
      <c r="J112" s="131"/>
      <c r="K112" s="131"/>
      <c r="L112" s="131"/>
      <c r="M112" s="131"/>
      <c r="N112" s="250">
        <f>N857</f>
        <v>0</v>
      </c>
      <c r="O112" s="274"/>
      <c r="P112" s="274"/>
      <c r="Q112" s="274"/>
      <c r="R112" s="132"/>
    </row>
    <row r="113" spans="2:65" s="7" customFormat="1" ht="19.899999999999999" customHeight="1">
      <c r="B113" s="130"/>
      <c r="C113" s="131"/>
      <c r="D113" s="105" t="s">
        <v>140</v>
      </c>
      <c r="E113" s="131"/>
      <c r="F113" s="131"/>
      <c r="G113" s="131"/>
      <c r="H113" s="131"/>
      <c r="I113" s="131"/>
      <c r="J113" s="131"/>
      <c r="K113" s="131"/>
      <c r="L113" s="131"/>
      <c r="M113" s="131"/>
      <c r="N113" s="250">
        <f>N918</f>
        <v>0</v>
      </c>
      <c r="O113" s="274"/>
      <c r="P113" s="274"/>
      <c r="Q113" s="274"/>
      <c r="R113" s="132"/>
    </row>
    <row r="114" spans="2:65" s="6" customFormat="1" ht="21.75" customHeight="1">
      <c r="B114" s="126"/>
      <c r="C114" s="127"/>
      <c r="D114" s="128" t="s">
        <v>141</v>
      </c>
      <c r="E114" s="127"/>
      <c r="F114" s="127"/>
      <c r="G114" s="127"/>
      <c r="H114" s="127"/>
      <c r="I114" s="127"/>
      <c r="J114" s="127"/>
      <c r="K114" s="127"/>
      <c r="L114" s="127"/>
      <c r="M114" s="127"/>
      <c r="N114" s="275">
        <f>N920</f>
        <v>0</v>
      </c>
      <c r="O114" s="273"/>
      <c r="P114" s="273"/>
      <c r="Q114" s="273"/>
      <c r="R114" s="129"/>
    </row>
    <row r="115" spans="2:65" s="1" customFormat="1" ht="21.75" customHeight="1"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40"/>
    </row>
    <row r="116" spans="2:65" s="1" customFormat="1" ht="29.25" customHeight="1">
      <c r="B116" s="38"/>
      <c r="C116" s="125" t="s">
        <v>142</v>
      </c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271">
        <f>ROUND(N117+N118+N119+N120+N121+N122,2)</f>
        <v>0</v>
      </c>
      <c r="O116" s="276"/>
      <c r="P116" s="276"/>
      <c r="Q116" s="276"/>
      <c r="R116" s="40"/>
      <c r="T116" s="133"/>
      <c r="U116" s="134" t="s">
        <v>42</v>
      </c>
    </row>
    <row r="117" spans="2:65" s="1" customFormat="1" ht="18" customHeight="1">
      <c r="B117" s="135"/>
      <c r="C117" s="136"/>
      <c r="D117" s="251" t="s">
        <v>143</v>
      </c>
      <c r="E117" s="277"/>
      <c r="F117" s="277"/>
      <c r="G117" s="277"/>
      <c r="H117" s="277"/>
      <c r="I117" s="136"/>
      <c r="J117" s="136"/>
      <c r="K117" s="136"/>
      <c r="L117" s="136"/>
      <c r="M117" s="136"/>
      <c r="N117" s="249">
        <f>ROUND(N88*T117,2)</f>
        <v>0</v>
      </c>
      <c r="O117" s="278"/>
      <c r="P117" s="278"/>
      <c r="Q117" s="278"/>
      <c r="R117" s="138"/>
      <c r="S117" s="139"/>
      <c r="T117" s="140"/>
      <c r="U117" s="141" t="s">
        <v>45</v>
      </c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39"/>
      <c r="AL117" s="139"/>
      <c r="AM117" s="139"/>
      <c r="AN117" s="139"/>
      <c r="AO117" s="139"/>
      <c r="AP117" s="139"/>
      <c r="AQ117" s="139"/>
      <c r="AR117" s="139"/>
      <c r="AS117" s="139"/>
      <c r="AT117" s="139"/>
      <c r="AU117" s="139"/>
      <c r="AV117" s="139"/>
      <c r="AW117" s="139"/>
      <c r="AX117" s="139"/>
      <c r="AY117" s="142" t="s">
        <v>144</v>
      </c>
      <c r="AZ117" s="139"/>
      <c r="BA117" s="139"/>
      <c r="BB117" s="139"/>
      <c r="BC117" s="139"/>
      <c r="BD117" s="139"/>
      <c r="BE117" s="143">
        <f t="shared" ref="BE117:BE122" si="0">IF(U117="základná",N117,0)</f>
        <v>0</v>
      </c>
      <c r="BF117" s="143">
        <f t="shared" ref="BF117:BF122" si="1">IF(U117="znížená",N117,0)</f>
        <v>0</v>
      </c>
      <c r="BG117" s="143">
        <f t="shared" ref="BG117:BG122" si="2">IF(U117="zákl. prenesená",N117,0)</f>
        <v>0</v>
      </c>
      <c r="BH117" s="143">
        <f t="shared" ref="BH117:BH122" si="3">IF(U117="zníž. prenesená",N117,0)</f>
        <v>0</v>
      </c>
      <c r="BI117" s="143">
        <f t="shared" ref="BI117:BI122" si="4">IF(U117="nulová",N117,0)</f>
        <v>0</v>
      </c>
      <c r="BJ117" s="142" t="s">
        <v>87</v>
      </c>
      <c r="BK117" s="139"/>
      <c r="BL117" s="139"/>
      <c r="BM117" s="139"/>
    </row>
    <row r="118" spans="2:65" s="1" customFormat="1" ht="18" customHeight="1">
      <c r="B118" s="135"/>
      <c r="C118" s="136"/>
      <c r="D118" s="251" t="s">
        <v>145</v>
      </c>
      <c r="E118" s="277"/>
      <c r="F118" s="277"/>
      <c r="G118" s="277"/>
      <c r="H118" s="277"/>
      <c r="I118" s="136"/>
      <c r="J118" s="136"/>
      <c r="K118" s="136"/>
      <c r="L118" s="136"/>
      <c r="M118" s="136"/>
      <c r="N118" s="249">
        <f>ROUND(N88*T118,2)</f>
        <v>0</v>
      </c>
      <c r="O118" s="278"/>
      <c r="P118" s="278"/>
      <c r="Q118" s="278"/>
      <c r="R118" s="138"/>
      <c r="S118" s="139"/>
      <c r="T118" s="140"/>
      <c r="U118" s="141" t="s">
        <v>45</v>
      </c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39"/>
      <c r="AI118" s="139"/>
      <c r="AJ118" s="139"/>
      <c r="AK118" s="139"/>
      <c r="AL118" s="139"/>
      <c r="AM118" s="139"/>
      <c r="AN118" s="139"/>
      <c r="AO118" s="139"/>
      <c r="AP118" s="139"/>
      <c r="AQ118" s="139"/>
      <c r="AR118" s="139"/>
      <c r="AS118" s="139"/>
      <c r="AT118" s="139"/>
      <c r="AU118" s="139"/>
      <c r="AV118" s="139"/>
      <c r="AW118" s="139"/>
      <c r="AX118" s="139"/>
      <c r="AY118" s="142" t="s">
        <v>144</v>
      </c>
      <c r="AZ118" s="139"/>
      <c r="BA118" s="139"/>
      <c r="BB118" s="139"/>
      <c r="BC118" s="139"/>
      <c r="BD118" s="139"/>
      <c r="BE118" s="143">
        <f t="shared" si="0"/>
        <v>0</v>
      </c>
      <c r="BF118" s="143">
        <f t="shared" si="1"/>
        <v>0</v>
      </c>
      <c r="BG118" s="143">
        <f t="shared" si="2"/>
        <v>0</v>
      </c>
      <c r="BH118" s="143">
        <f t="shared" si="3"/>
        <v>0</v>
      </c>
      <c r="BI118" s="143">
        <f t="shared" si="4"/>
        <v>0</v>
      </c>
      <c r="BJ118" s="142" t="s">
        <v>87</v>
      </c>
      <c r="BK118" s="139"/>
      <c r="BL118" s="139"/>
      <c r="BM118" s="139"/>
    </row>
    <row r="119" spans="2:65" s="1" customFormat="1" ht="18" customHeight="1">
      <c r="B119" s="135"/>
      <c r="C119" s="136"/>
      <c r="D119" s="251" t="s">
        <v>146</v>
      </c>
      <c r="E119" s="277"/>
      <c r="F119" s="277"/>
      <c r="G119" s="277"/>
      <c r="H119" s="277"/>
      <c r="I119" s="136"/>
      <c r="J119" s="136"/>
      <c r="K119" s="136"/>
      <c r="L119" s="136"/>
      <c r="M119" s="136"/>
      <c r="N119" s="249">
        <f>ROUND(N88*T119,2)</f>
        <v>0</v>
      </c>
      <c r="O119" s="278"/>
      <c r="P119" s="278"/>
      <c r="Q119" s="278"/>
      <c r="R119" s="138"/>
      <c r="S119" s="139"/>
      <c r="T119" s="140"/>
      <c r="U119" s="141" t="s">
        <v>45</v>
      </c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  <c r="AF119" s="139"/>
      <c r="AG119" s="139"/>
      <c r="AH119" s="139"/>
      <c r="AI119" s="139"/>
      <c r="AJ119" s="139"/>
      <c r="AK119" s="139"/>
      <c r="AL119" s="139"/>
      <c r="AM119" s="139"/>
      <c r="AN119" s="139"/>
      <c r="AO119" s="139"/>
      <c r="AP119" s="139"/>
      <c r="AQ119" s="139"/>
      <c r="AR119" s="139"/>
      <c r="AS119" s="139"/>
      <c r="AT119" s="139"/>
      <c r="AU119" s="139"/>
      <c r="AV119" s="139"/>
      <c r="AW119" s="139"/>
      <c r="AX119" s="139"/>
      <c r="AY119" s="142" t="s">
        <v>144</v>
      </c>
      <c r="AZ119" s="139"/>
      <c r="BA119" s="139"/>
      <c r="BB119" s="139"/>
      <c r="BC119" s="139"/>
      <c r="BD119" s="139"/>
      <c r="BE119" s="143">
        <f t="shared" si="0"/>
        <v>0</v>
      </c>
      <c r="BF119" s="143">
        <f t="shared" si="1"/>
        <v>0</v>
      </c>
      <c r="BG119" s="143">
        <f t="shared" si="2"/>
        <v>0</v>
      </c>
      <c r="BH119" s="143">
        <f t="shared" si="3"/>
        <v>0</v>
      </c>
      <c r="BI119" s="143">
        <f t="shared" si="4"/>
        <v>0</v>
      </c>
      <c r="BJ119" s="142" t="s">
        <v>87</v>
      </c>
      <c r="BK119" s="139"/>
      <c r="BL119" s="139"/>
      <c r="BM119" s="139"/>
    </row>
    <row r="120" spans="2:65" s="1" customFormat="1" ht="18" customHeight="1">
      <c r="B120" s="135"/>
      <c r="C120" s="136"/>
      <c r="D120" s="251" t="s">
        <v>147</v>
      </c>
      <c r="E120" s="277"/>
      <c r="F120" s="277"/>
      <c r="G120" s="277"/>
      <c r="H120" s="277"/>
      <c r="I120" s="136"/>
      <c r="J120" s="136"/>
      <c r="K120" s="136"/>
      <c r="L120" s="136"/>
      <c r="M120" s="136"/>
      <c r="N120" s="249">
        <f>ROUND(N88*T120,2)</f>
        <v>0</v>
      </c>
      <c r="O120" s="278"/>
      <c r="P120" s="278"/>
      <c r="Q120" s="278"/>
      <c r="R120" s="138"/>
      <c r="S120" s="139"/>
      <c r="T120" s="140"/>
      <c r="U120" s="141" t="s">
        <v>45</v>
      </c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  <c r="AG120" s="139"/>
      <c r="AH120" s="139"/>
      <c r="AI120" s="139"/>
      <c r="AJ120" s="139"/>
      <c r="AK120" s="139"/>
      <c r="AL120" s="139"/>
      <c r="AM120" s="139"/>
      <c r="AN120" s="139"/>
      <c r="AO120" s="139"/>
      <c r="AP120" s="139"/>
      <c r="AQ120" s="139"/>
      <c r="AR120" s="139"/>
      <c r="AS120" s="139"/>
      <c r="AT120" s="139"/>
      <c r="AU120" s="139"/>
      <c r="AV120" s="139"/>
      <c r="AW120" s="139"/>
      <c r="AX120" s="139"/>
      <c r="AY120" s="142" t="s">
        <v>144</v>
      </c>
      <c r="AZ120" s="139"/>
      <c r="BA120" s="139"/>
      <c r="BB120" s="139"/>
      <c r="BC120" s="139"/>
      <c r="BD120" s="139"/>
      <c r="BE120" s="143">
        <f t="shared" si="0"/>
        <v>0</v>
      </c>
      <c r="BF120" s="143">
        <f t="shared" si="1"/>
        <v>0</v>
      </c>
      <c r="BG120" s="143">
        <f t="shared" si="2"/>
        <v>0</v>
      </c>
      <c r="BH120" s="143">
        <f t="shared" si="3"/>
        <v>0</v>
      </c>
      <c r="BI120" s="143">
        <f t="shared" si="4"/>
        <v>0</v>
      </c>
      <c r="BJ120" s="142" t="s">
        <v>87</v>
      </c>
      <c r="BK120" s="139"/>
      <c r="BL120" s="139"/>
      <c r="BM120" s="139"/>
    </row>
    <row r="121" spans="2:65" s="1" customFormat="1" ht="18" customHeight="1">
      <c r="B121" s="135"/>
      <c r="C121" s="136"/>
      <c r="D121" s="251" t="s">
        <v>148</v>
      </c>
      <c r="E121" s="277"/>
      <c r="F121" s="277"/>
      <c r="G121" s="277"/>
      <c r="H121" s="277"/>
      <c r="I121" s="136"/>
      <c r="J121" s="136"/>
      <c r="K121" s="136"/>
      <c r="L121" s="136"/>
      <c r="M121" s="136"/>
      <c r="N121" s="249">
        <f>ROUND(N88*T121,2)</f>
        <v>0</v>
      </c>
      <c r="O121" s="278"/>
      <c r="P121" s="278"/>
      <c r="Q121" s="278"/>
      <c r="R121" s="138"/>
      <c r="S121" s="139"/>
      <c r="T121" s="140"/>
      <c r="U121" s="141" t="s">
        <v>45</v>
      </c>
      <c r="V121" s="139"/>
      <c r="W121" s="139"/>
      <c r="X121" s="139"/>
      <c r="Y121" s="139"/>
      <c r="Z121" s="139"/>
      <c r="AA121" s="139"/>
      <c r="AB121" s="139"/>
      <c r="AC121" s="139"/>
      <c r="AD121" s="139"/>
      <c r="AE121" s="139"/>
      <c r="AF121" s="139"/>
      <c r="AG121" s="139"/>
      <c r="AH121" s="139"/>
      <c r="AI121" s="139"/>
      <c r="AJ121" s="139"/>
      <c r="AK121" s="139"/>
      <c r="AL121" s="139"/>
      <c r="AM121" s="139"/>
      <c r="AN121" s="139"/>
      <c r="AO121" s="139"/>
      <c r="AP121" s="139"/>
      <c r="AQ121" s="139"/>
      <c r="AR121" s="139"/>
      <c r="AS121" s="139"/>
      <c r="AT121" s="139"/>
      <c r="AU121" s="139"/>
      <c r="AV121" s="139"/>
      <c r="AW121" s="139"/>
      <c r="AX121" s="139"/>
      <c r="AY121" s="142" t="s">
        <v>144</v>
      </c>
      <c r="AZ121" s="139"/>
      <c r="BA121" s="139"/>
      <c r="BB121" s="139"/>
      <c r="BC121" s="139"/>
      <c r="BD121" s="139"/>
      <c r="BE121" s="143">
        <f t="shared" si="0"/>
        <v>0</v>
      </c>
      <c r="BF121" s="143">
        <f t="shared" si="1"/>
        <v>0</v>
      </c>
      <c r="BG121" s="143">
        <f t="shared" si="2"/>
        <v>0</v>
      </c>
      <c r="BH121" s="143">
        <f t="shared" si="3"/>
        <v>0</v>
      </c>
      <c r="BI121" s="143">
        <f t="shared" si="4"/>
        <v>0</v>
      </c>
      <c r="BJ121" s="142" t="s">
        <v>87</v>
      </c>
      <c r="BK121" s="139"/>
      <c r="BL121" s="139"/>
      <c r="BM121" s="139"/>
    </row>
    <row r="122" spans="2:65" s="1" customFormat="1" ht="18" customHeight="1">
      <c r="B122" s="135"/>
      <c r="C122" s="136"/>
      <c r="D122" s="137" t="s">
        <v>149</v>
      </c>
      <c r="E122" s="136"/>
      <c r="F122" s="136"/>
      <c r="G122" s="136"/>
      <c r="H122" s="136"/>
      <c r="I122" s="136"/>
      <c r="J122" s="136"/>
      <c r="K122" s="136"/>
      <c r="L122" s="136"/>
      <c r="M122" s="136"/>
      <c r="N122" s="249">
        <f>ROUND(N88*T122,2)</f>
        <v>0</v>
      </c>
      <c r="O122" s="278"/>
      <c r="P122" s="278"/>
      <c r="Q122" s="278"/>
      <c r="R122" s="138"/>
      <c r="S122" s="139"/>
      <c r="T122" s="144"/>
      <c r="U122" s="145" t="s">
        <v>45</v>
      </c>
      <c r="V122" s="139"/>
      <c r="W122" s="139"/>
      <c r="X122" s="139"/>
      <c r="Y122" s="139"/>
      <c r="Z122" s="139"/>
      <c r="AA122" s="139"/>
      <c r="AB122" s="139"/>
      <c r="AC122" s="139"/>
      <c r="AD122" s="139"/>
      <c r="AE122" s="139"/>
      <c r="AF122" s="139"/>
      <c r="AG122" s="139"/>
      <c r="AH122" s="139"/>
      <c r="AI122" s="139"/>
      <c r="AJ122" s="139"/>
      <c r="AK122" s="139"/>
      <c r="AL122" s="139"/>
      <c r="AM122" s="139"/>
      <c r="AN122" s="139"/>
      <c r="AO122" s="139"/>
      <c r="AP122" s="139"/>
      <c r="AQ122" s="139"/>
      <c r="AR122" s="139"/>
      <c r="AS122" s="139"/>
      <c r="AT122" s="139"/>
      <c r="AU122" s="139"/>
      <c r="AV122" s="139"/>
      <c r="AW122" s="139"/>
      <c r="AX122" s="139"/>
      <c r="AY122" s="142" t="s">
        <v>150</v>
      </c>
      <c r="AZ122" s="139"/>
      <c r="BA122" s="139"/>
      <c r="BB122" s="139"/>
      <c r="BC122" s="139"/>
      <c r="BD122" s="139"/>
      <c r="BE122" s="143">
        <f t="shared" si="0"/>
        <v>0</v>
      </c>
      <c r="BF122" s="143">
        <f t="shared" si="1"/>
        <v>0</v>
      </c>
      <c r="BG122" s="143">
        <f t="shared" si="2"/>
        <v>0</v>
      </c>
      <c r="BH122" s="143">
        <f t="shared" si="3"/>
        <v>0</v>
      </c>
      <c r="BI122" s="143">
        <f t="shared" si="4"/>
        <v>0</v>
      </c>
      <c r="BJ122" s="142" t="s">
        <v>87</v>
      </c>
      <c r="BK122" s="139"/>
      <c r="BL122" s="139"/>
      <c r="BM122" s="139"/>
    </row>
    <row r="123" spans="2:65" s="1" customFormat="1" ht="13.5"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40"/>
    </row>
    <row r="124" spans="2:65" s="1" customFormat="1" ht="29.25" customHeight="1">
      <c r="B124" s="38"/>
      <c r="C124" s="116" t="s">
        <v>101</v>
      </c>
      <c r="D124" s="117"/>
      <c r="E124" s="117"/>
      <c r="F124" s="117"/>
      <c r="G124" s="117"/>
      <c r="H124" s="117"/>
      <c r="I124" s="117"/>
      <c r="J124" s="117"/>
      <c r="K124" s="117"/>
      <c r="L124" s="255">
        <f>ROUND(SUM(N88+N116),2)</f>
        <v>0</v>
      </c>
      <c r="M124" s="255"/>
      <c r="N124" s="255"/>
      <c r="O124" s="255"/>
      <c r="P124" s="255"/>
      <c r="Q124" s="255"/>
      <c r="R124" s="40"/>
    </row>
    <row r="125" spans="2:65" s="1" customFormat="1" ht="6.95" customHeight="1">
      <c r="B125" s="62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4"/>
    </row>
    <row r="129" spans="2:65" s="1" customFormat="1" ht="6.95" customHeight="1">
      <c r="B129" s="65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7"/>
    </row>
    <row r="130" spans="2:65" s="1" customFormat="1" ht="36.950000000000003" customHeight="1">
      <c r="B130" s="38"/>
      <c r="C130" s="215" t="s">
        <v>151</v>
      </c>
      <c r="D130" s="260"/>
      <c r="E130" s="260"/>
      <c r="F130" s="260"/>
      <c r="G130" s="260"/>
      <c r="H130" s="260"/>
      <c r="I130" s="260"/>
      <c r="J130" s="260"/>
      <c r="K130" s="260"/>
      <c r="L130" s="260"/>
      <c r="M130" s="260"/>
      <c r="N130" s="260"/>
      <c r="O130" s="260"/>
      <c r="P130" s="260"/>
      <c r="Q130" s="260"/>
      <c r="R130" s="40"/>
    </row>
    <row r="131" spans="2:65" s="1" customFormat="1" ht="6.95" customHeight="1">
      <c r="B131" s="38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40"/>
    </row>
    <row r="132" spans="2:65" s="1" customFormat="1" ht="30" customHeight="1">
      <c r="B132" s="38"/>
      <c r="C132" s="33" t="s">
        <v>17</v>
      </c>
      <c r="D132" s="39"/>
      <c r="E132" s="39"/>
      <c r="F132" s="258" t="str">
        <f>F6</f>
        <v>Rekonštrukcia mlyna v Nemšovaj</v>
      </c>
      <c r="G132" s="259"/>
      <c r="H132" s="259"/>
      <c r="I132" s="259"/>
      <c r="J132" s="259"/>
      <c r="K132" s="259"/>
      <c r="L132" s="259"/>
      <c r="M132" s="259"/>
      <c r="N132" s="259"/>
      <c r="O132" s="259"/>
      <c r="P132" s="259"/>
      <c r="Q132" s="39"/>
      <c r="R132" s="40"/>
    </row>
    <row r="133" spans="2:65" s="1" customFormat="1" ht="36.950000000000003" customHeight="1">
      <c r="B133" s="38"/>
      <c r="C133" s="72" t="s">
        <v>108</v>
      </c>
      <c r="D133" s="39"/>
      <c r="E133" s="39"/>
      <c r="F133" s="235" t="str">
        <f>F7</f>
        <v>1 - 1 -  Rekonštrukcia a prístavba mlyna</v>
      </c>
      <c r="G133" s="260"/>
      <c r="H133" s="260"/>
      <c r="I133" s="260"/>
      <c r="J133" s="260"/>
      <c r="K133" s="260"/>
      <c r="L133" s="260"/>
      <c r="M133" s="260"/>
      <c r="N133" s="260"/>
      <c r="O133" s="260"/>
      <c r="P133" s="260"/>
      <c r="Q133" s="39"/>
      <c r="R133" s="40"/>
    </row>
    <row r="134" spans="2:65" s="1" customFormat="1" ht="6.95" customHeight="1">
      <c r="B134" s="38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40"/>
    </row>
    <row r="135" spans="2:65" s="1" customFormat="1" ht="18" customHeight="1">
      <c r="B135" s="38"/>
      <c r="C135" s="33" t="s">
        <v>21</v>
      </c>
      <c r="D135" s="39"/>
      <c r="E135" s="39"/>
      <c r="F135" s="31" t="str">
        <f>F9</f>
        <v xml:space="preserve"> </v>
      </c>
      <c r="G135" s="39"/>
      <c r="H135" s="39"/>
      <c r="I135" s="39"/>
      <c r="J135" s="39"/>
      <c r="K135" s="33" t="s">
        <v>23</v>
      </c>
      <c r="L135" s="39"/>
      <c r="M135" s="262" t="str">
        <f>IF(O9="","",O9)</f>
        <v>10.4.2018</v>
      </c>
      <c r="N135" s="262"/>
      <c r="O135" s="262"/>
      <c r="P135" s="262"/>
      <c r="Q135" s="39"/>
      <c r="R135" s="40"/>
    </row>
    <row r="136" spans="2:65" s="1" customFormat="1" ht="6.95" customHeight="1">
      <c r="B136" s="38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40"/>
    </row>
    <row r="137" spans="2:65" s="1" customFormat="1">
      <c r="B137" s="38"/>
      <c r="C137" s="33" t="s">
        <v>25</v>
      </c>
      <c r="D137" s="39"/>
      <c r="E137" s="39"/>
      <c r="F137" s="31" t="str">
        <f>E12</f>
        <v>Ing.Jana Králiková , Nemšová</v>
      </c>
      <c r="G137" s="39"/>
      <c r="H137" s="39"/>
      <c r="I137" s="39"/>
      <c r="J137" s="39"/>
      <c r="K137" s="33" t="s">
        <v>31</v>
      </c>
      <c r="L137" s="39"/>
      <c r="M137" s="219" t="str">
        <f>E18</f>
        <v>Ing.Vavruš</v>
      </c>
      <c r="N137" s="219"/>
      <c r="O137" s="219"/>
      <c r="P137" s="219"/>
      <c r="Q137" s="219"/>
      <c r="R137" s="40"/>
    </row>
    <row r="138" spans="2:65" s="1" customFormat="1" ht="14.45" customHeight="1">
      <c r="B138" s="38"/>
      <c r="C138" s="33" t="s">
        <v>29</v>
      </c>
      <c r="D138" s="39"/>
      <c r="E138" s="39"/>
      <c r="F138" s="31" t="str">
        <f>IF(E15="","",E15)</f>
        <v>Vyplň údaj</v>
      </c>
      <c r="G138" s="39"/>
      <c r="H138" s="39"/>
      <c r="I138" s="39"/>
      <c r="J138" s="39"/>
      <c r="K138" s="33" t="s">
        <v>35</v>
      </c>
      <c r="L138" s="39"/>
      <c r="M138" s="219" t="str">
        <f>E21</f>
        <v>Martinusová Katarína</v>
      </c>
      <c r="N138" s="219"/>
      <c r="O138" s="219"/>
      <c r="P138" s="219"/>
      <c r="Q138" s="219"/>
      <c r="R138" s="40"/>
    </row>
    <row r="139" spans="2:65" s="1" customFormat="1" ht="10.35" customHeight="1">
      <c r="B139" s="38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40"/>
    </row>
    <row r="140" spans="2:65" s="8" customFormat="1" ht="29.25" customHeight="1">
      <c r="B140" s="146"/>
      <c r="C140" s="147" t="s">
        <v>152</v>
      </c>
      <c r="D140" s="148" t="s">
        <v>153</v>
      </c>
      <c r="E140" s="148" t="s">
        <v>60</v>
      </c>
      <c r="F140" s="279" t="s">
        <v>154</v>
      </c>
      <c r="G140" s="279"/>
      <c r="H140" s="279"/>
      <c r="I140" s="279"/>
      <c r="J140" s="148" t="s">
        <v>155</v>
      </c>
      <c r="K140" s="148" t="s">
        <v>156</v>
      </c>
      <c r="L140" s="279" t="s">
        <v>157</v>
      </c>
      <c r="M140" s="279"/>
      <c r="N140" s="279" t="s">
        <v>113</v>
      </c>
      <c r="O140" s="279"/>
      <c r="P140" s="279"/>
      <c r="Q140" s="280"/>
      <c r="R140" s="149"/>
      <c r="T140" s="79" t="s">
        <v>158</v>
      </c>
      <c r="U140" s="80" t="s">
        <v>42</v>
      </c>
      <c r="V140" s="80" t="s">
        <v>159</v>
      </c>
      <c r="W140" s="80" t="s">
        <v>160</v>
      </c>
      <c r="X140" s="80" t="s">
        <v>161</v>
      </c>
      <c r="Y140" s="80" t="s">
        <v>162</v>
      </c>
      <c r="Z140" s="80" t="s">
        <v>163</v>
      </c>
      <c r="AA140" s="81" t="s">
        <v>164</v>
      </c>
    </row>
    <row r="141" spans="2:65" s="1" customFormat="1" ht="29.25" customHeight="1">
      <c r="B141" s="38"/>
      <c r="C141" s="83" t="s">
        <v>110</v>
      </c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01">
        <f>BK141</f>
        <v>0</v>
      </c>
      <c r="O141" s="302"/>
      <c r="P141" s="302"/>
      <c r="Q141" s="302"/>
      <c r="R141" s="40"/>
      <c r="T141" s="82"/>
      <c r="U141" s="54"/>
      <c r="V141" s="54"/>
      <c r="W141" s="150">
        <f>W142+W501+W856+W920</f>
        <v>0</v>
      </c>
      <c r="X141" s="54"/>
      <c r="Y141" s="150">
        <f>Y142+Y501+Y856+Y920</f>
        <v>0</v>
      </c>
      <c r="Z141" s="54"/>
      <c r="AA141" s="151">
        <f>AA142+AA501+AA856+AA920</f>
        <v>0</v>
      </c>
      <c r="AT141" s="22" t="s">
        <v>77</v>
      </c>
      <c r="AU141" s="22" t="s">
        <v>115</v>
      </c>
      <c r="BK141" s="152">
        <f>BK142+BK501+BK856+BK920</f>
        <v>0</v>
      </c>
    </row>
    <row r="142" spans="2:65" s="9" customFormat="1" ht="37.35" customHeight="1">
      <c r="B142" s="153"/>
      <c r="C142" s="154"/>
      <c r="D142" s="155" t="s">
        <v>116</v>
      </c>
      <c r="E142" s="155"/>
      <c r="F142" s="155"/>
      <c r="G142" s="155"/>
      <c r="H142" s="155"/>
      <c r="I142" s="155"/>
      <c r="J142" s="155"/>
      <c r="K142" s="155"/>
      <c r="L142" s="155"/>
      <c r="M142" s="155"/>
      <c r="N142" s="275">
        <f>BK142</f>
        <v>0</v>
      </c>
      <c r="O142" s="303"/>
      <c r="P142" s="303"/>
      <c r="Q142" s="303"/>
      <c r="R142" s="156"/>
      <c r="T142" s="157"/>
      <c r="U142" s="154"/>
      <c r="V142" s="154"/>
      <c r="W142" s="158">
        <f>W143+W164+W166+W192+W222+W421+W499</f>
        <v>0</v>
      </c>
      <c r="X142" s="154"/>
      <c r="Y142" s="158">
        <f>Y143+Y164+Y166+Y192+Y222+Y421+Y499</f>
        <v>0</v>
      </c>
      <c r="Z142" s="154"/>
      <c r="AA142" s="159">
        <f>AA143+AA164+AA166+AA192+AA222+AA421+AA499</f>
        <v>0</v>
      </c>
      <c r="AR142" s="160" t="s">
        <v>84</v>
      </c>
      <c r="AT142" s="161" t="s">
        <v>77</v>
      </c>
      <c r="AU142" s="161" t="s">
        <v>78</v>
      </c>
      <c r="AY142" s="160" t="s">
        <v>165</v>
      </c>
      <c r="BK142" s="162">
        <f>BK143+BK164+BK166+BK192+BK222+BK421+BK499</f>
        <v>0</v>
      </c>
    </row>
    <row r="143" spans="2:65" s="9" customFormat="1" ht="19.899999999999999" customHeight="1">
      <c r="B143" s="153"/>
      <c r="C143" s="154"/>
      <c r="D143" s="163" t="s">
        <v>117</v>
      </c>
      <c r="E143" s="163"/>
      <c r="F143" s="163"/>
      <c r="G143" s="163"/>
      <c r="H143" s="163"/>
      <c r="I143" s="163"/>
      <c r="J143" s="163"/>
      <c r="K143" s="163"/>
      <c r="L143" s="163"/>
      <c r="M143" s="163"/>
      <c r="N143" s="304">
        <f>BK143</f>
        <v>0</v>
      </c>
      <c r="O143" s="305"/>
      <c r="P143" s="305"/>
      <c r="Q143" s="305"/>
      <c r="R143" s="156"/>
      <c r="T143" s="157"/>
      <c r="U143" s="154"/>
      <c r="V143" s="154"/>
      <c r="W143" s="158">
        <f>SUM(W144:W163)</f>
        <v>0</v>
      </c>
      <c r="X143" s="154"/>
      <c r="Y143" s="158">
        <f>SUM(Y144:Y163)</f>
        <v>0</v>
      </c>
      <c r="Z143" s="154"/>
      <c r="AA143" s="159">
        <f>SUM(AA144:AA163)</f>
        <v>0</v>
      </c>
      <c r="AR143" s="160" t="s">
        <v>84</v>
      </c>
      <c r="AT143" s="161" t="s">
        <v>77</v>
      </c>
      <c r="AU143" s="161" t="s">
        <v>84</v>
      </c>
      <c r="AY143" s="160" t="s">
        <v>165</v>
      </c>
      <c r="BK143" s="162">
        <f>SUM(BK144:BK163)</f>
        <v>0</v>
      </c>
    </row>
    <row r="144" spans="2:65" s="1" customFormat="1" ht="25.5" customHeight="1">
      <c r="B144" s="135"/>
      <c r="C144" s="164" t="s">
        <v>84</v>
      </c>
      <c r="D144" s="164" t="s">
        <v>166</v>
      </c>
      <c r="E144" s="165" t="s">
        <v>167</v>
      </c>
      <c r="F144" s="281" t="s">
        <v>168</v>
      </c>
      <c r="G144" s="281"/>
      <c r="H144" s="281"/>
      <c r="I144" s="281"/>
      <c r="J144" s="166" t="s">
        <v>169</v>
      </c>
      <c r="K144" s="167">
        <v>14.505000000000001</v>
      </c>
      <c r="L144" s="282">
        <v>0</v>
      </c>
      <c r="M144" s="282"/>
      <c r="N144" s="283">
        <f>ROUND(L144*K144,3)</f>
        <v>0</v>
      </c>
      <c r="O144" s="283"/>
      <c r="P144" s="283"/>
      <c r="Q144" s="283"/>
      <c r="R144" s="138"/>
      <c r="T144" s="169" t="s">
        <v>5</v>
      </c>
      <c r="U144" s="47" t="s">
        <v>45</v>
      </c>
      <c r="V144" s="39"/>
      <c r="W144" s="170">
        <f>V144*K144</f>
        <v>0</v>
      </c>
      <c r="X144" s="170">
        <v>0</v>
      </c>
      <c r="Y144" s="170">
        <f>X144*K144</f>
        <v>0</v>
      </c>
      <c r="Z144" s="170">
        <v>0</v>
      </c>
      <c r="AA144" s="171">
        <f>Z144*K144</f>
        <v>0</v>
      </c>
      <c r="AR144" s="22" t="s">
        <v>170</v>
      </c>
      <c r="AT144" s="22" t="s">
        <v>166</v>
      </c>
      <c r="AU144" s="22" t="s">
        <v>87</v>
      </c>
      <c r="AY144" s="22" t="s">
        <v>165</v>
      </c>
      <c r="BE144" s="109">
        <f>IF(U144="základná",N144,0)</f>
        <v>0</v>
      </c>
      <c r="BF144" s="109">
        <f>IF(U144="znížená",N144,0)</f>
        <v>0</v>
      </c>
      <c r="BG144" s="109">
        <f>IF(U144="zákl. prenesená",N144,0)</f>
        <v>0</v>
      </c>
      <c r="BH144" s="109">
        <f>IF(U144="zníž. prenesená",N144,0)</f>
        <v>0</v>
      </c>
      <c r="BI144" s="109">
        <f>IF(U144="nulová",N144,0)</f>
        <v>0</v>
      </c>
      <c r="BJ144" s="22" t="s">
        <v>87</v>
      </c>
      <c r="BK144" s="172">
        <f>ROUND(L144*K144,3)</f>
        <v>0</v>
      </c>
      <c r="BL144" s="22" t="s">
        <v>170</v>
      </c>
      <c r="BM144" s="22" t="s">
        <v>87</v>
      </c>
    </row>
    <row r="145" spans="2:65" s="10" customFormat="1" ht="16.5" customHeight="1">
      <c r="B145" s="173"/>
      <c r="C145" s="174"/>
      <c r="D145" s="174"/>
      <c r="E145" s="175" t="s">
        <v>5</v>
      </c>
      <c r="F145" s="284" t="s">
        <v>171</v>
      </c>
      <c r="G145" s="285"/>
      <c r="H145" s="285"/>
      <c r="I145" s="285"/>
      <c r="J145" s="174"/>
      <c r="K145" s="175" t="s">
        <v>5</v>
      </c>
      <c r="L145" s="174"/>
      <c r="M145" s="174"/>
      <c r="N145" s="174"/>
      <c r="O145" s="174"/>
      <c r="P145" s="174"/>
      <c r="Q145" s="174"/>
      <c r="R145" s="176"/>
      <c r="T145" s="177"/>
      <c r="U145" s="174"/>
      <c r="V145" s="174"/>
      <c r="W145" s="174"/>
      <c r="X145" s="174"/>
      <c r="Y145" s="174"/>
      <c r="Z145" s="174"/>
      <c r="AA145" s="178"/>
      <c r="AT145" s="179" t="s">
        <v>172</v>
      </c>
      <c r="AU145" s="179" t="s">
        <v>87</v>
      </c>
      <c r="AV145" s="10" t="s">
        <v>84</v>
      </c>
      <c r="AW145" s="10" t="s">
        <v>33</v>
      </c>
      <c r="AX145" s="10" t="s">
        <v>78</v>
      </c>
      <c r="AY145" s="179" t="s">
        <v>165</v>
      </c>
    </row>
    <row r="146" spans="2:65" s="11" customFormat="1" ht="16.5" customHeight="1">
      <c r="B146" s="180"/>
      <c r="C146" s="181"/>
      <c r="D146" s="181"/>
      <c r="E146" s="182" t="s">
        <v>5</v>
      </c>
      <c r="F146" s="286" t="s">
        <v>173</v>
      </c>
      <c r="G146" s="287"/>
      <c r="H146" s="287"/>
      <c r="I146" s="287"/>
      <c r="J146" s="181"/>
      <c r="K146" s="183">
        <v>11.302</v>
      </c>
      <c r="L146" s="181"/>
      <c r="M146" s="181"/>
      <c r="N146" s="181"/>
      <c r="O146" s="181"/>
      <c r="P146" s="181"/>
      <c r="Q146" s="181"/>
      <c r="R146" s="184"/>
      <c r="T146" s="185"/>
      <c r="U146" s="181"/>
      <c r="V146" s="181"/>
      <c r="W146" s="181"/>
      <c r="X146" s="181"/>
      <c r="Y146" s="181"/>
      <c r="Z146" s="181"/>
      <c r="AA146" s="186"/>
      <c r="AT146" s="187" t="s">
        <v>172</v>
      </c>
      <c r="AU146" s="187" t="s">
        <v>87</v>
      </c>
      <c r="AV146" s="11" t="s">
        <v>87</v>
      </c>
      <c r="AW146" s="11" t="s">
        <v>33</v>
      </c>
      <c r="AX146" s="11" t="s">
        <v>78</v>
      </c>
      <c r="AY146" s="187" t="s">
        <v>165</v>
      </c>
    </row>
    <row r="147" spans="2:65" s="11" customFormat="1" ht="16.5" customHeight="1">
      <c r="B147" s="180"/>
      <c r="C147" s="181"/>
      <c r="D147" s="181"/>
      <c r="E147" s="182" t="s">
        <v>5</v>
      </c>
      <c r="F147" s="286" t="s">
        <v>174</v>
      </c>
      <c r="G147" s="287"/>
      <c r="H147" s="287"/>
      <c r="I147" s="287"/>
      <c r="J147" s="181"/>
      <c r="K147" s="183">
        <v>3.2029999999999998</v>
      </c>
      <c r="L147" s="181"/>
      <c r="M147" s="181"/>
      <c r="N147" s="181"/>
      <c r="O147" s="181"/>
      <c r="P147" s="181"/>
      <c r="Q147" s="181"/>
      <c r="R147" s="184"/>
      <c r="T147" s="185"/>
      <c r="U147" s="181"/>
      <c r="V147" s="181"/>
      <c r="W147" s="181"/>
      <c r="X147" s="181"/>
      <c r="Y147" s="181"/>
      <c r="Z147" s="181"/>
      <c r="AA147" s="186"/>
      <c r="AT147" s="187" t="s">
        <v>172</v>
      </c>
      <c r="AU147" s="187" t="s">
        <v>87</v>
      </c>
      <c r="AV147" s="11" t="s">
        <v>87</v>
      </c>
      <c r="AW147" s="11" t="s">
        <v>33</v>
      </c>
      <c r="AX147" s="11" t="s">
        <v>78</v>
      </c>
      <c r="AY147" s="187" t="s">
        <v>165</v>
      </c>
    </row>
    <row r="148" spans="2:65" s="12" customFormat="1" ht="16.5" customHeight="1">
      <c r="B148" s="188"/>
      <c r="C148" s="189"/>
      <c r="D148" s="189"/>
      <c r="E148" s="190" t="s">
        <v>5</v>
      </c>
      <c r="F148" s="288" t="s">
        <v>175</v>
      </c>
      <c r="G148" s="289"/>
      <c r="H148" s="289"/>
      <c r="I148" s="289"/>
      <c r="J148" s="189"/>
      <c r="K148" s="191">
        <v>14.505000000000001</v>
      </c>
      <c r="L148" s="189"/>
      <c r="M148" s="189"/>
      <c r="N148" s="189"/>
      <c r="O148" s="189"/>
      <c r="P148" s="189"/>
      <c r="Q148" s="189"/>
      <c r="R148" s="192"/>
      <c r="T148" s="193"/>
      <c r="U148" s="189"/>
      <c r="V148" s="189"/>
      <c r="W148" s="189"/>
      <c r="X148" s="189"/>
      <c r="Y148" s="189"/>
      <c r="Z148" s="189"/>
      <c r="AA148" s="194"/>
      <c r="AT148" s="195" t="s">
        <v>172</v>
      </c>
      <c r="AU148" s="195" t="s">
        <v>87</v>
      </c>
      <c r="AV148" s="12" t="s">
        <v>170</v>
      </c>
      <c r="AW148" s="12" t="s">
        <v>33</v>
      </c>
      <c r="AX148" s="12" t="s">
        <v>84</v>
      </c>
      <c r="AY148" s="195" t="s">
        <v>165</v>
      </c>
    </row>
    <row r="149" spans="2:65" s="1" customFormat="1" ht="25.5" customHeight="1">
      <c r="B149" s="135"/>
      <c r="C149" s="164" t="s">
        <v>87</v>
      </c>
      <c r="D149" s="164" t="s">
        <v>166</v>
      </c>
      <c r="E149" s="165" t="s">
        <v>176</v>
      </c>
      <c r="F149" s="281" t="s">
        <v>177</v>
      </c>
      <c r="G149" s="281"/>
      <c r="H149" s="281"/>
      <c r="I149" s="281"/>
      <c r="J149" s="166" t="s">
        <v>169</v>
      </c>
      <c r="K149" s="167">
        <v>14.505000000000001</v>
      </c>
      <c r="L149" s="282">
        <v>0</v>
      </c>
      <c r="M149" s="282"/>
      <c r="N149" s="283">
        <f>ROUND(L149*K149,3)</f>
        <v>0</v>
      </c>
      <c r="O149" s="283"/>
      <c r="P149" s="283"/>
      <c r="Q149" s="283"/>
      <c r="R149" s="138"/>
      <c r="T149" s="169" t="s">
        <v>5</v>
      </c>
      <c r="U149" s="47" t="s">
        <v>45</v>
      </c>
      <c r="V149" s="39"/>
      <c r="W149" s="170">
        <f>V149*K149</f>
        <v>0</v>
      </c>
      <c r="X149" s="170">
        <v>0</v>
      </c>
      <c r="Y149" s="170">
        <f>X149*K149</f>
        <v>0</v>
      </c>
      <c r="Z149" s="170">
        <v>0</v>
      </c>
      <c r="AA149" s="171">
        <f>Z149*K149</f>
        <v>0</v>
      </c>
      <c r="AR149" s="22" t="s">
        <v>170</v>
      </c>
      <c r="AT149" s="22" t="s">
        <v>166</v>
      </c>
      <c r="AU149" s="22" t="s">
        <v>87</v>
      </c>
      <c r="AY149" s="22" t="s">
        <v>165</v>
      </c>
      <c r="BE149" s="109">
        <f>IF(U149="základná",N149,0)</f>
        <v>0</v>
      </c>
      <c r="BF149" s="109">
        <f>IF(U149="znížená",N149,0)</f>
        <v>0</v>
      </c>
      <c r="BG149" s="109">
        <f>IF(U149="zákl. prenesená",N149,0)</f>
        <v>0</v>
      </c>
      <c r="BH149" s="109">
        <f>IF(U149="zníž. prenesená",N149,0)</f>
        <v>0</v>
      </c>
      <c r="BI149" s="109">
        <f>IF(U149="nulová",N149,0)</f>
        <v>0</v>
      </c>
      <c r="BJ149" s="22" t="s">
        <v>87</v>
      </c>
      <c r="BK149" s="172">
        <f>ROUND(L149*K149,3)</f>
        <v>0</v>
      </c>
      <c r="BL149" s="22" t="s">
        <v>170</v>
      </c>
      <c r="BM149" s="22" t="s">
        <v>170</v>
      </c>
    </row>
    <row r="150" spans="2:65" s="1" customFormat="1" ht="51" customHeight="1">
      <c r="B150" s="135"/>
      <c r="C150" s="164" t="s">
        <v>90</v>
      </c>
      <c r="D150" s="164" t="s">
        <v>166</v>
      </c>
      <c r="E150" s="165" t="s">
        <v>178</v>
      </c>
      <c r="F150" s="281" t="s">
        <v>179</v>
      </c>
      <c r="G150" s="281"/>
      <c r="H150" s="281"/>
      <c r="I150" s="281"/>
      <c r="J150" s="166" t="s">
        <v>169</v>
      </c>
      <c r="K150" s="167">
        <v>14.505000000000001</v>
      </c>
      <c r="L150" s="282">
        <v>0</v>
      </c>
      <c r="M150" s="282"/>
      <c r="N150" s="283">
        <f>ROUND(L150*K150,3)</f>
        <v>0</v>
      </c>
      <c r="O150" s="283"/>
      <c r="P150" s="283"/>
      <c r="Q150" s="283"/>
      <c r="R150" s="138"/>
      <c r="T150" s="169" t="s">
        <v>5</v>
      </c>
      <c r="U150" s="47" t="s">
        <v>45</v>
      </c>
      <c r="V150" s="39"/>
      <c r="W150" s="170">
        <f>V150*K150</f>
        <v>0</v>
      </c>
      <c r="X150" s="170">
        <v>0</v>
      </c>
      <c r="Y150" s="170">
        <f>X150*K150</f>
        <v>0</v>
      </c>
      <c r="Z150" s="170">
        <v>0</v>
      </c>
      <c r="AA150" s="171">
        <f>Z150*K150</f>
        <v>0</v>
      </c>
      <c r="AR150" s="22" t="s">
        <v>170</v>
      </c>
      <c r="AT150" s="22" t="s">
        <v>166</v>
      </c>
      <c r="AU150" s="22" t="s">
        <v>87</v>
      </c>
      <c r="AY150" s="22" t="s">
        <v>165</v>
      </c>
      <c r="BE150" s="109">
        <f>IF(U150="základná",N150,0)</f>
        <v>0</v>
      </c>
      <c r="BF150" s="109">
        <f>IF(U150="znížená",N150,0)</f>
        <v>0</v>
      </c>
      <c r="BG150" s="109">
        <f>IF(U150="zákl. prenesená",N150,0)</f>
        <v>0</v>
      </c>
      <c r="BH150" s="109">
        <f>IF(U150="zníž. prenesená",N150,0)</f>
        <v>0</v>
      </c>
      <c r="BI150" s="109">
        <f>IF(U150="nulová",N150,0)</f>
        <v>0</v>
      </c>
      <c r="BJ150" s="22" t="s">
        <v>87</v>
      </c>
      <c r="BK150" s="172">
        <f>ROUND(L150*K150,3)</f>
        <v>0</v>
      </c>
      <c r="BL150" s="22" t="s">
        <v>170</v>
      </c>
      <c r="BM150" s="22" t="s">
        <v>180</v>
      </c>
    </row>
    <row r="151" spans="2:65" s="10" customFormat="1" ht="16.5" customHeight="1">
      <c r="B151" s="173"/>
      <c r="C151" s="174"/>
      <c r="D151" s="174"/>
      <c r="E151" s="175" t="s">
        <v>5</v>
      </c>
      <c r="F151" s="284" t="s">
        <v>171</v>
      </c>
      <c r="G151" s="285"/>
      <c r="H151" s="285"/>
      <c r="I151" s="285"/>
      <c r="J151" s="174"/>
      <c r="K151" s="175" t="s">
        <v>5</v>
      </c>
      <c r="L151" s="174"/>
      <c r="M151" s="174"/>
      <c r="N151" s="174"/>
      <c r="O151" s="174"/>
      <c r="P151" s="174"/>
      <c r="Q151" s="174"/>
      <c r="R151" s="176"/>
      <c r="T151" s="177"/>
      <c r="U151" s="174"/>
      <c r="V151" s="174"/>
      <c r="W151" s="174"/>
      <c r="X151" s="174"/>
      <c r="Y151" s="174"/>
      <c r="Z151" s="174"/>
      <c r="AA151" s="178"/>
      <c r="AT151" s="179" t="s">
        <v>172</v>
      </c>
      <c r="AU151" s="179" t="s">
        <v>87</v>
      </c>
      <c r="AV151" s="10" t="s">
        <v>84</v>
      </c>
      <c r="AW151" s="10" t="s">
        <v>33</v>
      </c>
      <c r="AX151" s="10" t="s">
        <v>78</v>
      </c>
      <c r="AY151" s="179" t="s">
        <v>165</v>
      </c>
    </row>
    <row r="152" spans="2:65" s="11" customFormat="1" ht="16.5" customHeight="1">
      <c r="B152" s="180"/>
      <c r="C152" s="181"/>
      <c r="D152" s="181"/>
      <c r="E152" s="182" t="s">
        <v>5</v>
      </c>
      <c r="F152" s="286" t="s">
        <v>181</v>
      </c>
      <c r="G152" s="287"/>
      <c r="H152" s="287"/>
      <c r="I152" s="287"/>
      <c r="J152" s="181"/>
      <c r="K152" s="183">
        <v>14.505000000000001</v>
      </c>
      <c r="L152" s="181"/>
      <c r="M152" s="181"/>
      <c r="N152" s="181"/>
      <c r="O152" s="181"/>
      <c r="P152" s="181"/>
      <c r="Q152" s="181"/>
      <c r="R152" s="184"/>
      <c r="T152" s="185"/>
      <c r="U152" s="181"/>
      <c r="V152" s="181"/>
      <c r="W152" s="181"/>
      <c r="X152" s="181"/>
      <c r="Y152" s="181"/>
      <c r="Z152" s="181"/>
      <c r="AA152" s="186"/>
      <c r="AT152" s="187" t="s">
        <v>172</v>
      </c>
      <c r="AU152" s="187" t="s">
        <v>87</v>
      </c>
      <c r="AV152" s="11" t="s">
        <v>87</v>
      </c>
      <c r="AW152" s="11" t="s">
        <v>33</v>
      </c>
      <c r="AX152" s="11" t="s">
        <v>78</v>
      </c>
      <c r="AY152" s="187" t="s">
        <v>165</v>
      </c>
    </row>
    <row r="153" spans="2:65" s="12" customFormat="1" ht="16.5" customHeight="1">
      <c r="B153" s="188"/>
      <c r="C153" s="189"/>
      <c r="D153" s="189"/>
      <c r="E153" s="190" t="s">
        <v>5</v>
      </c>
      <c r="F153" s="288" t="s">
        <v>175</v>
      </c>
      <c r="G153" s="289"/>
      <c r="H153" s="289"/>
      <c r="I153" s="289"/>
      <c r="J153" s="189"/>
      <c r="K153" s="191">
        <v>14.505000000000001</v>
      </c>
      <c r="L153" s="189"/>
      <c r="M153" s="189"/>
      <c r="N153" s="189"/>
      <c r="O153" s="189"/>
      <c r="P153" s="189"/>
      <c r="Q153" s="189"/>
      <c r="R153" s="192"/>
      <c r="T153" s="193"/>
      <c r="U153" s="189"/>
      <c r="V153" s="189"/>
      <c r="W153" s="189"/>
      <c r="X153" s="189"/>
      <c r="Y153" s="189"/>
      <c r="Z153" s="189"/>
      <c r="AA153" s="194"/>
      <c r="AT153" s="195" t="s">
        <v>172</v>
      </c>
      <c r="AU153" s="195" t="s">
        <v>87</v>
      </c>
      <c r="AV153" s="12" t="s">
        <v>170</v>
      </c>
      <c r="AW153" s="12" t="s">
        <v>33</v>
      </c>
      <c r="AX153" s="12" t="s">
        <v>84</v>
      </c>
      <c r="AY153" s="195" t="s">
        <v>165</v>
      </c>
    </row>
    <row r="154" spans="2:65" s="1" customFormat="1" ht="51" customHeight="1">
      <c r="B154" s="135"/>
      <c r="C154" s="164" t="s">
        <v>170</v>
      </c>
      <c r="D154" s="164" t="s">
        <v>166</v>
      </c>
      <c r="E154" s="165" t="s">
        <v>182</v>
      </c>
      <c r="F154" s="281" t="s">
        <v>183</v>
      </c>
      <c r="G154" s="281"/>
      <c r="H154" s="281"/>
      <c r="I154" s="281"/>
      <c r="J154" s="166" t="s">
        <v>169</v>
      </c>
      <c r="K154" s="167">
        <v>145.05000000000001</v>
      </c>
      <c r="L154" s="282">
        <v>0</v>
      </c>
      <c r="M154" s="282"/>
      <c r="N154" s="283">
        <f>ROUND(L154*K154,3)</f>
        <v>0</v>
      </c>
      <c r="O154" s="283"/>
      <c r="P154" s="283"/>
      <c r="Q154" s="283"/>
      <c r="R154" s="138"/>
      <c r="T154" s="169" t="s">
        <v>5</v>
      </c>
      <c r="U154" s="47" t="s">
        <v>45</v>
      </c>
      <c r="V154" s="39"/>
      <c r="W154" s="170">
        <f>V154*K154</f>
        <v>0</v>
      </c>
      <c r="X154" s="170">
        <v>0</v>
      </c>
      <c r="Y154" s="170">
        <f>X154*K154</f>
        <v>0</v>
      </c>
      <c r="Z154" s="170">
        <v>0</v>
      </c>
      <c r="AA154" s="171">
        <f>Z154*K154</f>
        <v>0</v>
      </c>
      <c r="AR154" s="22" t="s">
        <v>170</v>
      </c>
      <c r="AT154" s="22" t="s">
        <v>166</v>
      </c>
      <c r="AU154" s="22" t="s">
        <v>87</v>
      </c>
      <c r="AY154" s="22" t="s">
        <v>165</v>
      </c>
      <c r="BE154" s="109">
        <f>IF(U154="základná",N154,0)</f>
        <v>0</v>
      </c>
      <c r="BF154" s="109">
        <f>IF(U154="znížená",N154,0)</f>
        <v>0</v>
      </c>
      <c r="BG154" s="109">
        <f>IF(U154="zákl. prenesená",N154,0)</f>
        <v>0</v>
      </c>
      <c r="BH154" s="109">
        <f>IF(U154="zníž. prenesená",N154,0)</f>
        <v>0</v>
      </c>
      <c r="BI154" s="109">
        <f>IF(U154="nulová",N154,0)</f>
        <v>0</v>
      </c>
      <c r="BJ154" s="22" t="s">
        <v>87</v>
      </c>
      <c r="BK154" s="172">
        <f>ROUND(L154*K154,3)</f>
        <v>0</v>
      </c>
      <c r="BL154" s="22" t="s">
        <v>170</v>
      </c>
      <c r="BM154" s="22" t="s">
        <v>184</v>
      </c>
    </row>
    <row r="155" spans="2:65" s="1" customFormat="1" ht="25.5" customHeight="1">
      <c r="B155" s="135"/>
      <c r="C155" s="164" t="s">
        <v>185</v>
      </c>
      <c r="D155" s="164" t="s">
        <v>166</v>
      </c>
      <c r="E155" s="165" t="s">
        <v>186</v>
      </c>
      <c r="F155" s="281" t="s">
        <v>187</v>
      </c>
      <c r="G155" s="281"/>
      <c r="H155" s="281"/>
      <c r="I155" s="281"/>
      <c r="J155" s="166" t="s">
        <v>169</v>
      </c>
      <c r="K155" s="167">
        <v>14.505000000000001</v>
      </c>
      <c r="L155" s="282">
        <v>0</v>
      </c>
      <c r="M155" s="282"/>
      <c r="N155" s="283">
        <f>ROUND(L155*K155,3)</f>
        <v>0</v>
      </c>
      <c r="O155" s="283"/>
      <c r="P155" s="283"/>
      <c r="Q155" s="283"/>
      <c r="R155" s="138"/>
      <c r="T155" s="169" t="s">
        <v>5</v>
      </c>
      <c r="U155" s="47" t="s">
        <v>45</v>
      </c>
      <c r="V155" s="39"/>
      <c r="W155" s="170">
        <f>V155*K155</f>
        <v>0</v>
      </c>
      <c r="X155" s="170">
        <v>0</v>
      </c>
      <c r="Y155" s="170">
        <f>X155*K155</f>
        <v>0</v>
      </c>
      <c r="Z155" s="170">
        <v>0</v>
      </c>
      <c r="AA155" s="171">
        <f>Z155*K155</f>
        <v>0</v>
      </c>
      <c r="AR155" s="22" t="s">
        <v>170</v>
      </c>
      <c r="AT155" s="22" t="s">
        <v>166</v>
      </c>
      <c r="AU155" s="22" t="s">
        <v>87</v>
      </c>
      <c r="AY155" s="22" t="s">
        <v>165</v>
      </c>
      <c r="BE155" s="109">
        <f>IF(U155="základná",N155,0)</f>
        <v>0</v>
      </c>
      <c r="BF155" s="109">
        <f>IF(U155="znížená",N155,0)</f>
        <v>0</v>
      </c>
      <c r="BG155" s="109">
        <f>IF(U155="zákl. prenesená",N155,0)</f>
        <v>0</v>
      </c>
      <c r="BH155" s="109">
        <f>IF(U155="zníž. prenesená",N155,0)</f>
        <v>0</v>
      </c>
      <c r="BI155" s="109">
        <f>IF(U155="nulová",N155,0)</f>
        <v>0</v>
      </c>
      <c r="BJ155" s="22" t="s">
        <v>87</v>
      </c>
      <c r="BK155" s="172">
        <f>ROUND(L155*K155,3)</f>
        <v>0</v>
      </c>
      <c r="BL155" s="22" t="s">
        <v>170</v>
      </c>
      <c r="BM155" s="22" t="s">
        <v>188</v>
      </c>
    </row>
    <row r="156" spans="2:65" s="10" customFormat="1" ht="16.5" customHeight="1">
      <c r="B156" s="173"/>
      <c r="C156" s="174"/>
      <c r="D156" s="174"/>
      <c r="E156" s="175" t="s">
        <v>5</v>
      </c>
      <c r="F156" s="284" t="s">
        <v>171</v>
      </c>
      <c r="G156" s="285"/>
      <c r="H156" s="285"/>
      <c r="I156" s="285"/>
      <c r="J156" s="174"/>
      <c r="K156" s="175" t="s">
        <v>5</v>
      </c>
      <c r="L156" s="174"/>
      <c r="M156" s="174"/>
      <c r="N156" s="174"/>
      <c r="O156" s="174"/>
      <c r="P156" s="174"/>
      <c r="Q156" s="174"/>
      <c r="R156" s="176"/>
      <c r="T156" s="177"/>
      <c r="U156" s="174"/>
      <c r="V156" s="174"/>
      <c r="W156" s="174"/>
      <c r="X156" s="174"/>
      <c r="Y156" s="174"/>
      <c r="Z156" s="174"/>
      <c r="AA156" s="178"/>
      <c r="AT156" s="179" t="s">
        <v>172</v>
      </c>
      <c r="AU156" s="179" t="s">
        <v>87</v>
      </c>
      <c r="AV156" s="10" t="s">
        <v>84</v>
      </c>
      <c r="AW156" s="10" t="s">
        <v>33</v>
      </c>
      <c r="AX156" s="10" t="s">
        <v>78</v>
      </c>
      <c r="AY156" s="179" t="s">
        <v>165</v>
      </c>
    </row>
    <row r="157" spans="2:65" s="11" customFormat="1" ht="16.5" customHeight="1">
      <c r="B157" s="180"/>
      <c r="C157" s="181"/>
      <c r="D157" s="181"/>
      <c r="E157" s="182" t="s">
        <v>5</v>
      </c>
      <c r="F157" s="286" t="s">
        <v>181</v>
      </c>
      <c r="G157" s="287"/>
      <c r="H157" s="287"/>
      <c r="I157" s="287"/>
      <c r="J157" s="181"/>
      <c r="K157" s="183">
        <v>14.505000000000001</v>
      </c>
      <c r="L157" s="181"/>
      <c r="M157" s="181"/>
      <c r="N157" s="181"/>
      <c r="O157" s="181"/>
      <c r="P157" s="181"/>
      <c r="Q157" s="181"/>
      <c r="R157" s="184"/>
      <c r="T157" s="185"/>
      <c r="U157" s="181"/>
      <c r="V157" s="181"/>
      <c r="W157" s="181"/>
      <c r="X157" s="181"/>
      <c r="Y157" s="181"/>
      <c r="Z157" s="181"/>
      <c r="AA157" s="186"/>
      <c r="AT157" s="187" t="s">
        <v>172</v>
      </c>
      <c r="AU157" s="187" t="s">
        <v>87</v>
      </c>
      <c r="AV157" s="11" t="s">
        <v>87</v>
      </c>
      <c r="AW157" s="11" t="s">
        <v>33</v>
      </c>
      <c r="AX157" s="11" t="s">
        <v>78</v>
      </c>
      <c r="AY157" s="187" t="s">
        <v>165</v>
      </c>
    </row>
    <row r="158" spans="2:65" s="12" customFormat="1" ht="16.5" customHeight="1">
      <c r="B158" s="188"/>
      <c r="C158" s="189"/>
      <c r="D158" s="189"/>
      <c r="E158" s="190" t="s">
        <v>5</v>
      </c>
      <c r="F158" s="288" t="s">
        <v>175</v>
      </c>
      <c r="G158" s="289"/>
      <c r="H158" s="289"/>
      <c r="I158" s="289"/>
      <c r="J158" s="189"/>
      <c r="K158" s="191">
        <v>14.505000000000001</v>
      </c>
      <c r="L158" s="189"/>
      <c r="M158" s="189"/>
      <c r="N158" s="189"/>
      <c r="O158" s="189"/>
      <c r="P158" s="189"/>
      <c r="Q158" s="189"/>
      <c r="R158" s="192"/>
      <c r="T158" s="193"/>
      <c r="U158" s="189"/>
      <c r="V158" s="189"/>
      <c r="W158" s="189"/>
      <c r="X158" s="189"/>
      <c r="Y158" s="189"/>
      <c r="Z158" s="189"/>
      <c r="AA158" s="194"/>
      <c r="AT158" s="195" t="s">
        <v>172</v>
      </c>
      <c r="AU158" s="195" t="s">
        <v>87</v>
      </c>
      <c r="AV158" s="12" t="s">
        <v>170</v>
      </c>
      <c r="AW158" s="12" t="s">
        <v>33</v>
      </c>
      <c r="AX158" s="12" t="s">
        <v>84</v>
      </c>
      <c r="AY158" s="195" t="s">
        <v>165</v>
      </c>
    </row>
    <row r="159" spans="2:65" s="1" customFormat="1" ht="16.5" customHeight="1">
      <c r="B159" s="135"/>
      <c r="C159" s="164" t="s">
        <v>180</v>
      </c>
      <c r="D159" s="164" t="s">
        <v>166</v>
      </c>
      <c r="E159" s="165" t="s">
        <v>189</v>
      </c>
      <c r="F159" s="281" t="s">
        <v>190</v>
      </c>
      <c r="G159" s="281"/>
      <c r="H159" s="281"/>
      <c r="I159" s="281"/>
      <c r="J159" s="166" t="s">
        <v>169</v>
      </c>
      <c r="K159" s="167">
        <v>14.505000000000001</v>
      </c>
      <c r="L159" s="282">
        <v>0</v>
      </c>
      <c r="M159" s="282"/>
      <c r="N159" s="283">
        <f>ROUND(L159*K159,3)</f>
        <v>0</v>
      </c>
      <c r="O159" s="283"/>
      <c r="P159" s="283"/>
      <c r="Q159" s="283"/>
      <c r="R159" s="138"/>
      <c r="T159" s="169" t="s">
        <v>5</v>
      </c>
      <c r="U159" s="47" t="s">
        <v>45</v>
      </c>
      <c r="V159" s="39"/>
      <c r="W159" s="170">
        <f>V159*K159</f>
        <v>0</v>
      </c>
      <c r="X159" s="170">
        <v>0</v>
      </c>
      <c r="Y159" s="170">
        <f>X159*K159</f>
        <v>0</v>
      </c>
      <c r="Z159" s="170">
        <v>0</v>
      </c>
      <c r="AA159" s="171">
        <f>Z159*K159</f>
        <v>0</v>
      </c>
      <c r="AR159" s="22" t="s">
        <v>170</v>
      </c>
      <c r="AT159" s="22" t="s">
        <v>166</v>
      </c>
      <c r="AU159" s="22" t="s">
        <v>87</v>
      </c>
      <c r="AY159" s="22" t="s">
        <v>165</v>
      </c>
      <c r="BE159" s="109">
        <f>IF(U159="základná",N159,0)</f>
        <v>0</v>
      </c>
      <c r="BF159" s="109">
        <f>IF(U159="znížená",N159,0)</f>
        <v>0</v>
      </c>
      <c r="BG159" s="109">
        <f>IF(U159="zákl. prenesená",N159,0)</f>
        <v>0</v>
      </c>
      <c r="BH159" s="109">
        <f>IF(U159="zníž. prenesená",N159,0)</f>
        <v>0</v>
      </c>
      <c r="BI159" s="109">
        <f>IF(U159="nulová",N159,0)</f>
        <v>0</v>
      </c>
      <c r="BJ159" s="22" t="s">
        <v>87</v>
      </c>
      <c r="BK159" s="172">
        <f>ROUND(L159*K159,3)</f>
        <v>0</v>
      </c>
      <c r="BL159" s="22" t="s">
        <v>170</v>
      </c>
      <c r="BM159" s="22" t="s">
        <v>191</v>
      </c>
    </row>
    <row r="160" spans="2:65" s="10" customFormat="1" ht="16.5" customHeight="1">
      <c r="B160" s="173"/>
      <c r="C160" s="174"/>
      <c r="D160" s="174"/>
      <c r="E160" s="175" t="s">
        <v>5</v>
      </c>
      <c r="F160" s="284" t="s">
        <v>171</v>
      </c>
      <c r="G160" s="285"/>
      <c r="H160" s="285"/>
      <c r="I160" s="285"/>
      <c r="J160" s="174"/>
      <c r="K160" s="175" t="s">
        <v>5</v>
      </c>
      <c r="L160" s="174"/>
      <c r="M160" s="174"/>
      <c r="N160" s="174"/>
      <c r="O160" s="174"/>
      <c r="P160" s="174"/>
      <c r="Q160" s="174"/>
      <c r="R160" s="176"/>
      <c r="T160" s="177"/>
      <c r="U160" s="174"/>
      <c r="V160" s="174"/>
      <c r="W160" s="174"/>
      <c r="X160" s="174"/>
      <c r="Y160" s="174"/>
      <c r="Z160" s="174"/>
      <c r="AA160" s="178"/>
      <c r="AT160" s="179" t="s">
        <v>172</v>
      </c>
      <c r="AU160" s="179" t="s">
        <v>87</v>
      </c>
      <c r="AV160" s="10" t="s">
        <v>84</v>
      </c>
      <c r="AW160" s="10" t="s">
        <v>33</v>
      </c>
      <c r="AX160" s="10" t="s">
        <v>78</v>
      </c>
      <c r="AY160" s="179" t="s">
        <v>165</v>
      </c>
    </row>
    <row r="161" spans="2:65" s="11" customFormat="1" ht="16.5" customHeight="1">
      <c r="B161" s="180"/>
      <c r="C161" s="181"/>
      <c r="D161" s="181"/>
      <c r="E161" s="182" t="s">
        <v>5</v>
      </c>
      <c r="F161" s="286" t="s">
        <v>181</v>
      </c>
      <c r="G161" s="287"/>
      <c r="H161" s="287"/>
      <c r="I161" s="287"/>
      <c r="J161" s="181"/>
      <c r="K161" s="183">
        <v>14.505000000000001</v>
      </c>
      <c r="L161" s="181"/>
      <c r="M161" s="181"/>
      <c r="N161" s="181"/>
      <c r="O161" s="181"/>
      <c r="P161" s="181"/>
      <c r="Q161" s="181"/>
      <c r="R161" s="184"/>
      <c r="T161" s="185"/>
      <c r="U161" s="181"/>
      <c r="V161" s="181"/>
      <c r="W161" s="181"/>
      <c r="X161" s="181"/>
      <c r="Y161" s="181"/>
      <c r="Z161" s="181"/>
      <c r="AA161" s="186"/>
      <c r="AT161" s="187" t="s">
        <v>172</v>
      </c>
      <c r="AU161" s="187" t="s">
        <v>87</v>
      </c>
      <c r="AV161" s="11" t="s">
        <v>87</v>
      </c>
      <c r="AW161" s="11" t="s">
        <v>33</v>
      </c>
      <c r="AX161" s="11" t="s">
        <v>78</v>
      </c>
      <c r="AY161" s="187" t="s">
        <v>165</v>
      </c>
    </row>
    <row r="162" spans="2:65" s="12" customFormat="1" ht="16.5" customHeight="1">
      <c r="B162" s="188"/>
      <c r="C162" s="189"/>
      <c r="D162" s="189"/>
      <c r="E162" s="190" t="s">
        <v>5</v>
      </c>
      <c r="F162" s="288" t="s">
        <v>175</v>
      </c>
      <c r="G162" s="289"/>
      <c r="H162" s="289"/>
      <c r="I162" s="289"/>
      <c r="J162" s="189"/>
      <c r="K162" s="191">
        <v>14.505000000000001</v>
      </c>
      <c r="L162" s="189"/>
      <c r="M162" s="189"/>
      <c r="N162" s="189"/>
      <c r="O162" s="189"/>
      <c r="P162" s="189"/>
      <c r="Q162" s="189"/>
      <c r="R162" s="192"/>
      <c r="T162" s="193"/>
      <c r="U162" s="189"/>
      <c r="V162" s="189"/>
      <c r="W162" s="189"/>
      <c r="X162" s="189"/>
      <c r="Y162" s="189"/>
      <c r="Z162" s="189"/>
      <c r="AA162" s="194"/>
      <c r="AT162" s="195" t="s">
        <v>172</v>
      </c>
      <c r="AU162" s="195" t="s">
        <v>87</v>
      </c>
      <c r="AV162" s="12" t="s">
        <v>170</v>
      </c>
      <c r="AW162" s="12" t="s">
        <v>33</v>
      </c>
      <c r="AX162" s="12" t="s">
        <v>84</v>
      </c>
      <c r="AY162" s="195" t="s">
        <v>165</v>
      </c>
    </row>
    <row r="163" spans="2:65" s="1" customFormat="1" ht="25.5" customHeight="1">
      <c r="B163" s="135"/>
      <c r="C163" s="164" t="s">
        <v>192</v>
      </c>
      <c r="D163" s="164" t="s">
        <v>166</v>
      </c>
      <c r="E163" s="165" t="s">
        <v>193</v>
      </c>
      <c r="F163" s="281" t="s">
        <v>194</v>
      </c>
      <c r="G163" s="281"/>
      <c r="H163" s="281"/>
      <c r="I163" s="281"/>
      <c r="J163" s="166" t="s">
        <v>195</v>
      </c>
      <c r="K163" s="167">
        <v>32.276000000000003</v>
      </c>
      <c r="L163" s="282">
        <v>0</v>
      </c>
      <c r="M163" s="282"/>
      <c r="N163" s="283">
        <f>ROUND(L163*K163,3)</f>
        <v>0</v>
      </c>
      <c r="O163" s="283"/>
      <c r="P163" s="283"/>
      <c r="Q163" s="283"/>
      <c r="R163" s="138"/>
      <c r="T163" s="169" t="s">
        <v>5</v>
      </c>
      <c r="U163" s="47" t="s">
        <v>45</v>
      </c>
      <c r="V163" s="39"/>
      <c r="W163" s="170">
        <f>V163*K163</f>
        <v>0</v>
      </c>
      <c r="X163" s="170">
        <v>0</v>
      </c>
      <c r="Y163" s="170">
        <f>X163*K163</f>
        <v>0</v>
      </c>
      <c r="Z163" s="170">
        <v>0</v>
      </c>
      <c r="AA163" s="171">
        <f>Z163*K163</f>
        <v>0</v>
      </c>
      <c r="AR163" s="22" t="s">
        <v>170</v>
      </c>
      <c r="AT163" s="22" t="s">
        <v>166</v>
      </c>
      <c r="AU163" s="22" t="s">
        <v>87</v>
      </c>
      <c r="AY163" s="22" t="s">
        <v>165</v>
      </c>
      <c r="BE163" s="109">
        <f>IF(U163="základná",N163,0)</f>
        <v>0</v>
      </c>
      <c r="BF163" s="109">
        <f>IF(U163="znížená",N163,0)</f>
        <v>0</v>
      </c>
      <c r="BG163" s="109">
        <f>IF(U163="zákl. prenesená",N163,0)</f>
        <v>0</v>
      </c>
      <c r="BH163" s="109">
        <f>IF(U163="zníž. prenesená",N163,0)</f>
        <v>0</v>
      </c>
      <c r="BI163" s="109">
        <f>IF(U163="nulová",N163,0)</f>
        <v>0</v>
      </c>
      <c r="BJ163" s="22" t="s">
        <v>87</v>
      </c>
      <c r="BK163" s="172">
        <f>ROUND(L163*K163,3)</f>
        <v>0</v>
      </c>
      <c r="BL163" s="22" t="s">
        <v>170</v>
      </c>
      <c r="BM163" s="22" t="s">
        <v>196</v>
      </c>
    </row>
    <row r="164" spans="2:65" s="9" customFormat="1" ht="29.85" customHeight="1">
      <c r="B164" s="153"/>
      <c r="C164" s="154"/>
      <c r="D164" s="163" t="s">
        <v>118</v>
      </c>
      <c r="E164" s="163"/>
      <c r="F164" s="163"/>
      <c r="G164" s="163"/>
      <c r="H164" s="163"/>
      <c r="I164" s="163"/>
      <c r="J164" s="163"/>
      <c r="K164" s="163"/>
      <c r="L164" s="163"/>
      <c r="M164" s="163"/>
      <c r="N164" s="306">
        <f>BK164</f>
        <v>0</v>
      </c>
      <c r="O164" s="307"/>
      <c r="P164" s="307"/>
      <c r="Q164" s="307"/>
      <c r="R164" s="156"/>
      <c r="T164" s="157"/>
      <c r="U164" s="154"/>
      <c r="V164" s="154"/>
      <c r="W164" s="158">
        <f>W165</f>
        <v>0</v>
      </c>
      <c r="X164" s="154"/>
      <c r="Y164" s="158">
        <f>Y165</f>
        <v>0</v>
      </c>
      <c r="Z164" s="154"/>
      <c r="AA164" s="159">
        <f>AA165</f>
        <v>0</v>
      </c>
      <c r="AR164" s="160" t="s">
        <v>84</v>
      </c>
      <c r="AT164" s="161" t="s">
        <v>77</v>
      </c>
      <c r="AU164" s="161" t="s">
        <v>84</v>
      </c>
      <c r="AY164" s="160" t="s">
        <v>165</v>
      </c>
      <c r="BK164" s="162">
        <f>BK165</f>
        <v>0</v>
      </c>
    </row>
    <row r="165" spans="2:65" s="1" customFormat="1" ht="25.5" customHeight="1">
      <c r="B165" s="135"/>
      <c r="C165" s="164" t="s">
        <v>184</v>
      </c>
      <c r="D165" s="164" t="s">
        <v>166</v>
      </c>
      <c r="E165" s="165" t="s">
        <v>197</v>
      </c>
      <c r="F165" s="281" t="s">
        <v>198</v>
      </c>
      <c r="G165" s="281"/>
      <c r="H165" s="281"/>
      <c r="I165" s="281"/>
      <c r="J165" s="166" t="s">
        <v>169</v>
      </c>
      <c r="K165" s="167">
        <v>16.681000000000001</v>
      </c>
      <c r="L165" s="282">
        <v>0</v>
      </c>
      <c r="M165" s="282"/>
      <c r="N165" s="283">
        <f>ROUND(L165*K165,3)</f>
        <v>0</v>
      </c>
      <c r="O165" s="283"/>
      <c r="P165" s="283"/>
      <c r="Q165" s="283"/>
      <c r="R165" s="138"/>
      <c r="T165" s="169" t="s">
        <v>5</v>
      </c>
      <c r="U165" s="47" t="s">
        <v>45</v>
      </c>
      <c r="V165" s="39"/>
      <c r="W165" s="170">
        <f>V165*K165</f>
        <v>0</v>
      </c>
      <c r="X165" s="170">
        <v>0</v>
      </c>
      <c r="Y165" s="170">
        <f>X165*K165</f>
        <v>0</v>
      </c>
      <c r="Z165" s="170">
        <v>0</v>
      </c>
      <c r="AA165" s="171">
        <f>Z165*K165</f>
        <v>0</v>
      </c>
      <c r="AR165" s="22" t="s">
        <v>170</v>
      </c>
      <c r="AT165" s="22" t="s">
        <v>166</v>
      </c>
      <c r="AU165" s="22" t="s">
        <v>87</v>
      </c>
      <c r="AY165" s="22" t="s">
        <v>165</v>
      </c>
      <c r="BE165" s="109">
        <f>IF(U165="základná",N165,0)</f>
        <v>0</v>
      </c>
      <c r="BF165" s="109">
        <f>IF(U165="znížená",N165,0)</f>
        <v>0</v>
      </c>
      <c r="BG165" s="109">
        <f>IF(U165="zákl. prenesená",N165,0)</f>
        <v>0</v>
      </c>
      <c r="BH165" s="109">
        <f>IF(U165="zníž. prenesená",N165,0)</f>
        <v>0</v>
      </c>
      <c r="BI165" s="109">
        <f>IF(U165="nulová",N165,0)</f>
        <v>0</v>
      </c>
      <c r="BJ165" s="22" t="s">
        <v>87</v>
      </c>
      <c r="BK165" s="172">
        <f>ROUND(L165*K165,3)</f>
        <v>0</v>
      </c>
      <c r="BL165" s="22" t="s">
        <v>170</v>
      </c>
      <c r="BM165" s="22" t="s">
        <v>199</v>
      </c>
    </row>
    <row r="166" spans="2:65" s="9" customFormat="1" ht="29.85" customHeight="1">
      <c r="B166" s="153"/>
      <c r="C166" s="154"/>
      <c r="D166" s="163" t="s">
        <v>119</v>
      </c>
      <c r="E166" s="163"/>
      <c r="F166" s="163"/>
      <c r="G166" s="163"/>
      <c r="H166" s="163"/>
      <c r="I166" s="163"/>
      <c r="J166" s="163"/>
      <c r="K166" s="163"/>
      <c r="L166" s="163"/>
      <c r="M166" s="163"/>
      <c r="N166" s="306">
        <f>BK166</f>
        <v>0</v>
      </c>
      <c r="O166" s="307"/>
      <c r="P166" s="307"/>
      <c r="Q166" s="307"/>
      <c r="R166" s="156"/>
      <c r="T166" s="157"/>
      <c r="U166" s="154"/>
      <c r="V166" s="154"/>
      <c r="W166" s="158">
        <f>SUM(W167:W191)</f>
        <v>0</v>
      </c>
      <c r="X166" s="154"/>
      <c r="Y166" s="158">
        <f>SUM(Y167:Y191)</f>
        <v>0</v>
      </c>
      <c r="Z166" s="154"/>
      <c r="AA166" s="159">
        <f>SUM(AA167:AA191)</f>
        <v>0</v>
      </c>
      <c r="AR166" s="160" t="s">
        <v>84</v>
      </c>
      <c r="AT166" s="161" t="s">
        <v>77</v>
      </c>
      <c r="AU166" s="161" t="s">
        <v>84</v>
      </c>
      <c r="AY166" s="160" t="s">
        <v>165</v>
      </c>
      <c r="BK166" s="162">
        <f>SUM(BK167:BK191)</f>
        <v>0</v>
      </c>
    </row>
    <row r="167" spans="2:65" s="1" customFormat="1" ht="51" customHeight="1">
      <c r="B167" s="135"/>
      <c r="C167" s="164" t="s">
        <v>200</v>
      </c>
      <c r="D167" s="164" t="s">
        <v>166</v>
      </c>
      <c r="E167" s="165" t="s">
        <v>201</v>
      </c>
      <c r="F167" s="281" t="s">
        <v>202</v>
      </c>
      <c r="G167" s="281"/>
      <c r="H167" s="281"/>
      <c r="I167" s="281"/>
      <c r="J167" s="166" t="s">
        <v>169</v>
      </c>
      <c r="K167" s="167">
        <v>1.823</v>
      </c>
      <c r="L167" s="282">
        <v>0</v>
      </c>
      <c r="M167" s="282"/>
      <c r="N167" s="283">
        <f>ROUND(L167*K167,3)</f>
        <v>0</v>
      </c>
      <c r="O167" s="283"/>
      <c r="P167" s="283"/>
      <c r="Q167" s="283"/>
      <c r="R167" s="138"/>
      <c r="T167" s="169" t="s">
        <v>5</v>
      </c>
      <c r="U167" s="47" t="s">
        <v>45</v>
      </c>
      <c r="V167" s="39"/>
      <c r="W167" s="170">
        <f>V167*K167</f>
        <v>0</v>
      </c>
      <c r="X167" s="170">
        <v>0</v>
      </c>
      <c r="Y167" s="170">
        <f>X167*K167</f>
        <v>0</v>
      </c>
      <c r="Z167" s="170">
        <v>0</v>
      </c>
      <c r="AA167" s="171">
        <f>Z167*K167</f>
        <v>0</v>
      </c>
      <c r="AR167" s="22" t="s">
        <v>170</v>
      </c>
      <c r="AT167" s="22" t="s">
        <v>166</v>
      </c>
      <c r="AU167" s="22" t="s">
        <v>87</v>
      </c>
      <c r="AY167" s="22" t="s">
        <v>165</v>
      </c>
      <c r="BE167" s="109">
        <f>IF(U167="základná",N167,0)</f>
        <v>0</v>
      </c>
      <c r="BF167" s="109">
        <f>IF(U167="znížená",N167,0)</f>
        <v>0</v>
      </c>
      <c r="BG167" s="109">
        <f>IF(U167="zákl. prenesená",N167,0)</f>
        <v>0</v>
      </c>
      <c r="BH167" s="109">
        <f>IF(U167="zníž. prenesená",N167,0)</f>
        <v>0</v>
      </c>
      <c r="BI167" s="109">
        <f>IF(U167="nulová",N167,0)</f>
        <v>0</v>
      </c>
      <c r="BJ167" s="22" t="s">
        <v>87</v>
      </c>
      <c r="BK167" s="172">
        <f>ROUND(L167*K167,3)</f>
        <v>0</v>
      </c>
      <c r="BL167" s="22" t="s">
        <v>170</v>
      </c>
      <c r="BM167" s="22" t="s">
        <v>203</v>
      </c>
    </row>
    <row r="168" spans="2:65" s="11" customFormat="1" ht="16.5" customHeight="1">
      <c r="B168" s="180"/>
      <c r="C168" s="181"/>
      <c r="D168" s="181"/>
      <c r="E168" s="182" t="s">
        <v>5</v>
      </c>
      <c r="F168" s="290" t="s">
        <v>204</v>
      </c>
      <c r="G168" s="291"/>
      <c r="H168" s="291"/>
      <c r="I168" s="291"/>
      <c r="J168" s="181"/>
      <c r="K168" s="183">
        <v>2.2229999999999999</v>
      </c>
      <c r="L168" s="181"/>
      <c r="M168" s="181"/>
      <c r="N168" s="181"/>
      <c r="O168" s="181"/>
      <c r="P168" s="181"/>
      <c r="Q168" s="181"/>
      <c r="R168" s="184"/>
      <c r="T168" s="185"/>
      <c r="U168" s="181"/>
      <c r="V168" s="181"/>
      <c r="W168" s="181"/>
      <c r="X168" s="181"/>
      <c r="Y168" s="181"/>
      <c r="Z168" s="181"/>
      <c r="AA168" s="186"/>
      <c r="AT168" s="187" t="s">
        <v>172</v>
      </c>
      <c r="AU168" s="187" t="s">
        <v>87</v>
      </c>
      <c r="AV168" s="11" t="s">
        <v>87</v>
      </c>
      <c r="AW168" s="11" t="s">
        <v>33</v>
      </c>
      <c r="AX168" s="11" t="s">
        <v>78</v>
      </c>
      <c r="AY168" s="187" t="s">
        <v>165</v>
      </c>
    </row>
    <row r="169" spans="2:65" s="11" customFormat="1" ht="16.5" customHeight="1">
      <c r="B169" s="180"/>
      <c r="C169" s="181"/>
      <c r="D169" s="181"/>
      <c r="E169" s="182" t="s">
        <v>5</v>
      </c>
      <c r="F169" s="286" t="s">
        <v>205</v>
      </c>
      <c r="G169" s="287"/>
      <c r="H169" s="287"/>
      <c r="I169" s="287"/>
      <c r="J169" s="181"/>
      <c r="K169" s="183">
        <v>-0.4</v>
      </c>
      <c r="L169" s="181"/>
      <c r="M169" s="181"/>
      <c r="N169" s="181"/>
      <c r="O169" s="181"/>
      <c r="P169" s="181"/>
      <c r="Q169" s="181"/>
      <c r="R169" s="184"/>
      <c r="T169" s="185"/>
      <c r="U169" s="181"/>
      <c r="V169" s="181"/>
      <c r="W169" s="181"/>
      <c r="X169" s="181"/>
      <c r="Y169" s="181"/>
      <c r="Z169" s="181"/>
      <c r="AA169" s="186"/>
      <c r="AT169" s="187" t="s">
        <v>172</v>
      </c>
      <c r="AU169" s="187" t="s">
        <v>87</v>
      </c>
      <c r="AV169" s="11" t="s">
        <v>87</v>
      </c>
      <c r="AW169" s="11" t="s">
        <v>33</v>
      </c>
      <c r="AX169" s="11" t="s">
        <v>78</v>
      </c>
      <c r="AY169" s="187" t="s">
        <v>165</v>
      </c>
    </row>
    <row r="170" spans="2:65" s="12" customFormat="1" ht="16.5" customHeight="1">
      <c r="B170" s="188"/>
      <c r="C170" s="189"/>
      <c r="D170" s="189"/>
      <c r="E170" s="190" t="s">
        <v>5</v>
      </c>
      <c r="F170" s="288" t="s">
        <v>175</v>
      </c>
      <c r="G170" s="289"/>
      <c r="H170" s="289"/>
      <c r="I170" s="289"/>
      <c r="J170" s="189"/>
      <c r="K170" s="191">
        <v>1.823</v>
      </c>
      <c r="L170" s="189"/>
      <c r="M170" s="189"/>
      <c r="N170" s="189"/>
      <c r="O170" s="189"/>
      <c r="P170" s="189"/>
      <c r="Q170" s="189"/>
      <c r="R170" s="192"/>
      <c r="T170" s="193"/>
      <c r="U170" s="189"/>
      <c r="V170" s="189"/>
      <c r="W170" s="189"/>
      <c r="X170" s="189"/>
      <c r="Y170" s="189"/>
      <c r="Z170" s="189"/>
      <c r="AA170" s="194"/>
      <c r="AT170" s="195" t="s">
        <v>172</v>
      </c>
      <c r="AU170" s="195" t="s">
        <v>87</v>
      </c>
      <c r="AV170" s="12" t="s">
        <v>170</v>
      </c>
      <c r="AW170" s="12" t="s">
        <v>33</v>
      </c>
      <c r="AX170" s="12" t="s">
        <v>84</v>
      </c>
      <c r="AY170" s="195" t="s">
        <v>165</v>
      </c>
    </row>
    <row r="171" spans="2:65" s="1" customFormat="1" ht="51" customHeight="1">
      <c r="B171" s="135"/>
      <c r="C171" s="164" t="s">
        <v>188</v>
      </c>
      <c r="D171" s="164" t="s">
        <v>166</v>
      </c>
      <c r="E171" s="165" t="s">
        <v>206</v>
      </c>
      <c r="F171" s="281" t="s">
        <v>207</v>
      </c>
      <c r="G171" s="281"/>
      <c r="H171" s="281"/>
      <c r="I171" s="281"/>
      <c r="J171" s="166" t="s">
        <v>169</v>
      </c>
      <c r="K171" s="167">
        <v>23.617000000000001</v>
      </c>
      <c r="L171" s="282">
        <v>0</v>
      </c>
      <c r="M171" s="282"/>
      <c r="N171" s="283">
        <f>ROUND(L171*K171,3)</f>
        <v>0</v>
      </c>
      <c r="O171" s="283"/>
      <c r="P171" s="283"/>
      <c r="Q171" s="283"/>
      <c r="R171" s="138"/>
      <c r="T171" s="169" t="s">
        <v>5</v>
      </c>
      <c r="U171" s="47" t="s">
        <v>45</v>
      </c>
      <c r="V171" s="39"/>
      <c r="W171" s="170">
        <f>V171*K171</f>
        <v>0</v>
      </c>
      <c r="X171" s="170">
        <v>0</v>
      </c>
      <c r="Y171" s="170">
        <f>X171*K171</f>
        <v>0</v>
      </c>
      <c r="Z171" s="170">
        <v>0</v>
      </c>
      <c r="AA171" s="171">
        <f>Z171*K171</f>
        <v>0</v>
      </c>
      <c r="AR171" s="22" t="s">
        <v>170</v>
      </c>
      <c r="AT171" s="22" t="s">
        <v>166</v>
      </c>
      <c r="AU171" s="22" t="s">
        <v>87</v>
      </c>
      <c r="AY171" s="22" t="s">
        <v>165</v>
      </c>
      <c r="BE171" s="109">
        <f>IF(U171="základná",N171,0)</f>
        <v>0</v>
      </c>
      <c r="BF171" s="109">
        <f>IF(U171="znížená",N171,0)</f>
        <v>0</v>
      </c>
      <c r="BG171" s="109">
        <f>IF(U171="zákl. prenesená",N171,0)</f>
        <v>0</v>
      </c>
      <c r="BH171" s="109">
        <f>IF(U171="zníž. prenesená",N171,0)</f>
        <v>0</v>
      </c>
      <c r="BI171" s="109">
        <f>IF(U171="nulová",N171,0)</f>
        <v>0</v>
      </c>
      <c r="BJ171" s="22" t="s">
        <v>87</v>
      </c>
      <c r="BK171" s="172">
        <f>ROUND(L171*K171,3)</f>
        <v>0</v>
      </c>
      <c r="BL171" s="22" t="s">
        <v>170</v>
      </c>
      <c r="BM171" s="22" t="s">
        <v>10</v>
      </c>
    </row>
    <row r="172" spans="2:65" s="11" customFormat="1" ht="16.5" customHeight="1">
      <c r="B172" s="180"/>
      <c r="C172" s="181"/>
      <c r="D172" s="181"/>
      <c r="E172" s="182" t="s">
        <v>5</v>
      </c>
      <c r="F172" s="290" t="s">
        <v>208</v>
      </c>
      <c r="G172" s="291"/>
      <c r="H172" s="291"/>
      <c r="I172" s="291"/>
      <c r="J172" s="181"/>
      <c r="K172" s="183">
        <v>21.413</v>
      </c>
      <c r="L172" s="181"/>
      <c r="M172" s="181"/>
      <c r="N172" s="181"/>
      <c r="O172" s="181"/>
      <c r="P172" s="181"/>
      <c r="Q172" s="181"/>
      <c r="R172" s="184"/>
      <c r="T172" s="185"/>
      <c r="U172" s="181"/>
      <c r="V172" s="181"/>
      <c r="W172" s="181"/>
      <c r="X172" s="181"/>
      <c r="Y172" s="181"/>
      <c r="Z172" s="181"/>
      <c r="AA172" s="186"/>
      <c r="AT172" s="187" t="s">
        <v>172</v>
      </c>
      <c r="AU172" s="187" t="s">
        <v>87</v>
      </c>
      <c r="AV172" s="11" t="s">
        <v>87</v>
      </c>
      <c r="AW172" s="11" t="s">
        <v>33</v>
      </c>
      <c r="AX172" s="11" t="s">
        <v>78</v>
      </c>
      <c r="AY172" s="187" t="s">
        <v>165</v>
      </c>
    </row>
    <row r="173" spans="2:65" s="11" customFormat="1" ht="16.5" customHeight="1">
      <c r="B173" s="180"/>
      <c r="C173" s="181"/>
      <c r="D173" s="181"/>
      <c r="E173" s="182" t="s">
        <v>5</v>
      </c>
      <c r="F173" s="286" t="s">
        <v>209</v>
      </c>
      <c r="G173" s="287"/>
      <c r="H173" s="287"/>
      <c r="I173" s="287"/>
      <c r="J173" s="181"/>
      <c r="K173" s="183">
        <v>5.8140000000000001</v>
      </c>
      <c r="L173" s="181"/>
      <c r="M173" s="181"/>
      <c r="N173" s="181"/>
      <c r="O173" s="181"/>
      <c r="P173" s="181"/>
      <c r="Q173" s="181"/>
      <c r="R173" s="184"/>
      <c r="T173" s="185"/>
      <c r="U173" s="181"/>
      <c r="V173" s="181"/>
      <c r="W173" s="181"/>
      <c r="X173" s="181"/>
      <c r="Y173" s="181"/>
      <c r="Z173" s="181"/>
      <c r="AA173" s="186"/>
      <c r="AT173" s="187" t="s">
        <v>172</v>
      </c>
      <c r="AU173" s="187" t="s">
        <v>87</v>
      </c>
      <c r="AV173" s="11" t="s">
        <v>87</v>
      </c>
      <c r="AW173" s="11" t="s">
        <v>33</v>
      </c>
      <c r="AX173" s="11" t="s">
        <v>78</v>
      </c>
      <c r="AY173" s="187" t="s">
        <v>165</v>
      </c>
    </row>
    <row r="174" spans="2:65" s="11" customFormat="1" ht="16.5" customHeight="1">
      <c r="B174" s="180"/>
      <c r="C174" s="181"/>
      <c r="D174" s="181"/>
      <c r="E174" s="182" t="s">
        <v>5</v>
      </c>
      <c r="F174" s="286" t="s">
        <v>210</v>
      </c>
      <c r="G174" s="287"/>
      <c r="H174" s="287"/>
      <c r="I174" s="287"/>
      <c r="J174" s="181"/>
      <c r="K174" s="183">
        <v>-0.60799999999999998</v>
      </c>
      <c r="L174" s="181"/>
      <c r="M174" s="181"/>
      <c r="N174" s="181"/>
      <c r="O174" s="181"/>
      <c r="P174" s="181"/>
      <c r="Q174" s="181"/>
      <c r="R174" s="184"/>
      <c r="T174" s="185"/>
      <c r="U174" s="181"/>
      <c r="V174" s="181"/>
      <c r="W174" s="181"/>
      <c r="X174" s="181"/>
      <c r="Y174" s="181"/>
      <c r="Z174" s="181"/>
      <c r="AA174" s="186"/>
      <c r="AT174" s="187" t="s">
        <v>172</v>
      </c>
      <c r="AU174" s="187" t="s">
        <v>87</v>
      </c>
      <c r="AV174" s="11" t="s">
        <v>87</v>
      </c>
      <c r="AW174" s="11" t="s">
        <v>33</v>
      </c>
      <c r="AX174" s="11" t="s">
        <v>78</v>
      </c>
      <c r="AY174" s="187" t="s">
        <v>165</v>
      </c>
    </row>
    <row r="175" spans="2:65" s="11" customFormat="1" ht="16.5" customHeight="1">
      <c r="B175" s="180"/>
      <c r="C175" s="181"/>
      <c r="D175" s="181"/>
      <c r="E175" s="182" t="s">
        <v>5</v>
      </c>
      <c r="F175" s="286" t="s">
        <v>211</v>
      </c>
      <c r="G175" s="287"/>
      <c r="H175" s="287"/>
      <c r="I175" s="287"/>
      <c r="J175" s="181"/>
      <c r="K175" s="183">
        <v>-0.60799999999999998</v>
      </c>
      <c r="L175" s="181"/>
      <c r="M175" s="181"/>
      <c r="N175" s="181"/>
      <c r="O175" s="181"/>
      <c r="P175" s="181"/>
      <c r="Q175" s="181"/>
      <c r="R175" s="184"/>
      <c r="T175" s="185"/>
      <c r="U175" s="181"/>
      <c r="V175" s="181"/>
      <c r="W175" s="181"/>
      <c r="X175" s="181"/>
      <c r="Y175" s="181"/>
      <c r="Z175" s="181"/>
      <c r="AA175" s="186"/>
      <c r="AT175" s="187" t="s">
        <v>172</v>
      </c>
      <c r="AU175" s="187" t="s">
        <v>87</v>
      </c>
      <c r="AV175" s="11" t="s">
        <v>87</v>
      </c>
      <c r="AW175" s="11" t="s">
        <v>33</v>
      </c>
      <c r="AX175" s="11" t="s">
        <v>78</v>
      </c>
      <c r="AY175" s="187" t="s">
        <v>165</v>
      </c>
    </row>
    <row r="176" spans="2:65" s="11" customFormat="1" ht="16.5" customHeight="1">
      <c r="B176" s="180"/>
      <c r="C176" s="181"/>
      <c r="D176" s="181"/>
      <c r="E176" s="182" t="s">
        <v>5</v>
      </c>
      <c r="F176" s="286" t="s">
        <v>212</v>
      </c>
      <c r="G176" s="287"/>
      <c r="H176" s="287"/>
      <c r="I176" s="287"/>
      <c r="J176" s="181"/>
      <c r="K176" s="183">
        <v>-1.254</v>
      </c>
      <c r="L176" s="181"/>
      <c r="M176" s="181"/>
      <c r="N176" s="181"/>
      <c r="O176" s="181"/>
      <c r="P176" s="181"/>
      <c r="Q176" s="181"/>
      <c r="R176" s="184"/>
      <c r="T176" s="185"/>
      <c r="U176" s="181"/>
      <c r="V176" s="181"/>
      <c r="W176" s="181"/>
      <c r="X176" s="181"/>
      <c r="Y176" s="181"/>
      <c r="Z176" s="181"/>
      <c r="AA176" s="186"/>
      <c r="AT176" s="187" t="s">
        <v>172</v>
      </c>
      <c r="AU176" s="187" t="s">
        <v>87</v>
      </c>
      <c r="AV176" s="11" t="s">
        <v>87</v>
      </c>
      <c r="AW176" s="11" t="s">
        <v>33</v>
      </c>
      <c r="AX176" s="11" t="s">
        <v>78</v>
      </c>
      <c r="AY176" s="187" t="s">
        <v>165</v>
      </c>
    </row>
    <row r="177" spans="2:65" s="11" customFormat="1" ht="16.5" customHeight="1">
      <c r="B177" s="180"/>
      <c r="C177" s="181"/>
      <c r="D177" s="181"/>
      <c r="E177" s="182" t="s">
        <v>5</v>
      </c>
      <c r="F177" s="286" t="s">
        <v>213</v>
      </c>
      <c r="G177" s="287"/>
      <c r="H177" s="287"/>
      <c r="I177" s="287"/>
      <c r="J177" s="181"/>
      <c r="K177" s="183">
        <v>-0.68400000000000005</v>
      </c>
      <c r="L177" s="181"/>
      <c r="M177" s="181"/>
      <c r="N177" s="181"/>
      <c r="O177" s="181"/>
      <c r="P177" s="181"/>
      <c r="Q177" s="181"/>
      <c r="R177" s="184"/>
      <c r="T177" s="185"/>
      <c r="U177" s="181"/>
      <c r="V177" s="181"/>
      <c r="W177" s="181"/>
      <c r="X177" s="181"/>
      <c r="Y177" s="181"/>
      <c r="Z177" s="181"/>
      <c r="AA177" s="186"/>
      <c r="AT177" s="187" t="s">
        <v>172</v>
      </c>
      <c r="AU177" s="187" t="s">
        <v>87</v>
      </c>
      <c r="AV177" s="11" t="s">
        <v>87</v>
      </c>
      <c r="AW177" s="11" t="s">
        <v>33</v>
      </c>
      <c r="AX177" s="11" t="s">
        <v>78</v>
      </c>
      <c r="AY177" s="187" t="s">
        <v>165</v>
      </c>
    </row>
    <row r="178" spans="2:65" s="11" customFormat="1" ht="16.5" customHeight="1">
      <c r="B178" s="180"/>
      <c r="C178" s="181"/>
      <c r="D178" s="181"/>
      <c r="E178" s="182" t="s">
        <v>5</v>
      </c>
      <c r="F178" s="286" t="s">
        <v>214</v>
      </c>
      <c r="G178" s="287"/>
      <c r="H178" s="287"/>
      <c r="I178" s="287"/>
      <c r="J178" s="181"/>
      <c r="K178" s="183">
        <v>-0.45600000000000002</v>
      </c>
      <c r="L178" s="181"/>
      <c r="M178" s="181"/>
      <c r="N178" s="181"/>
      <c r="O178" s="181"/>
      <c r="P178" s="181"/>
      <c r="Q178" s="181"/>
      <c r="R178" s="184"/>
      <c r="T178" s="185"/>
      <c r="U178" s="181"/>
      <c r="V178" s="181"/>
      <c r="W178" s="181"/>
      <c r="X178" s="181"/>
      <c r="Y178" s="181"/>
      <c r="Z178" s="181"/>
      <c r="AA178" s="186"/>
      <c r="AT178" s="187" t="s">
        <v>172</v>
      </c>
      <c r="AU178" s="187" t="s">
        <v>87</v>
      </c>
      <c r="AV178" s="11" t="s">
        <v>87</v>
      </c>
      <c r="AW178" s="11" t="s">
        <v>33</v>
      </c>
      <c r="AX178" s="11" t="s">
        <v>78</v>
      </c>
      <c r="AY178" s="187" t="s">
        <v>165</v>
      </c>
    </row>
    <row r="179" spans="2:65" s="12" customFormat="1" ht="16.5" customHeight="1">
      <c r="B179" s="188"/>
      <c r="C179" s="189"/>
      <c r="D179" s="189"/>
      <c r="E179" s="190" t="s">
        <v>5</v>
      </c>
      <c r="F179" s="288" t="s">
        <v>175</v>
      </c>
      <c r="G179" s="289"/>
      <c r="H179" s="289"/>
      <c r="I179" s="289"/>
      <c r="J179" s="189"/>
      <c r="K179" s="191">
        <v>23.617000000000001</v>
      </c>
      <c r="L179" s="189"/>
      <c r="M179" s="189"/>
      <c r="N179" s="189"/>
      <c r="O179" s="189"/>
      <c r="P179" s="189"/>
      <c r="Q179" s="189"/>
      <c r="R179" s="192"/>
      <c r="T179" s="193"/>
      <c r="U179" s="189"/>
      <c r="V179" s="189"/>
      <c r="W179" s="189"/>
      <c r="X179" s="189"/>
      <c r="Y179" s="189"/>
      <c r="Z179" s="189"/>
      <c r="AA179" s="194"/>
      <c r="AT179" s="195" t="s">
        <v>172</v>
      </c>
      <c r="AU179" s="195" t="s">
        <v>87</v>
      </c>
      <c r="AV179" s="12" t="s">
        <v>170</v>
      </c>
      <c r="AW179" s="12" t="s">
        <v>33</v>
      </c>
      <c r="AX179" s="12" t="s">
        <v>84</v>
      </c>
      <c r="AY179" s="195" t="s">
        <v>165</v>
      </c>
    </row>
    <row r="180" spans="2:65" s="1" customFormat="1" ht="38.25" customHeight="1">
      <c r="B180" s="135"/>
      <c r="C180" s="164" t="s">
        <v>215</v>
      </c>
      <c r="D180" s="164" t="s">
        <v>166</v>
      </c>
      <c r="E180" s="165" t="s">
        <v>216</v>
      </c>
      <c r="F180" s="281" t="s">
        <v>217</v>
      </c>
      <c r="G180" s="281"/>
      <c r="H180" s="281"/>
      <c r="I180" s="281"/>
      <c r="J180" s="166" t="s">
        <v>218</v>
      </c>
      <c r="K180" s="167">
        <v>4</v>
      </c>
      <c r="L180" s="282">
        <v>0</v>
      </c>
      <c r="M180" s="282"/>
      <c r="N180" s="283">
        <f>ROUND(L180*K180,3)</f>
        <v>0</v>
      </c>
      <c r="O180" s="283"/>
      <c r="P180" s="283"/>
      <c r="Q180" s="283"/>
      <c r="R180" s="138"/>
      <c r="T180" s="169" t="s">
        <v>5</v>
      </c>
      <c r="U180" s="47" t="s">
        <v>45</v>
      </c>
      <c r="V180" s="39"/>
      <c r="W180" s="170">
        <f>V180*K180</f>
        <v>0</v>
      </c>
      <c r="X180" s="170">
        <v>0</v>
      </c>
      <c r="Y180" s="170">
        <f>X180*K180</f>
        <v>0</v>
      </c>
      <c r="Z180" s="170">
        <v>0</v>
      </c>
      <c r="AA180" s="171">
        <f>Z180*K180</f>
        <v>0</v>
      </c>
      <c r="AR180" s="22" t="s">
        <v>170</v>
      </c>
      <c r="AT180" s="22" t="s">
        <v>166</v>
      </c>
      <c r="AU180" s="22" t="s">
        <v>87</v>
      </c>
      <c r="AY180" s="22" t="s">
        <v>165</v>
      </c>
      <c r="BE180" s="109">
        <f>IF(U180="základná",N180,0)</f>
        <v>0</v>
      </c>
      <c r="BF180" s="109">
        <f>IF(U180="znížená",N180,0)</f>
        <v>0</v>
      </c>
      <c r="BG180" s="109">
        <f>IF(U180="zákl. prenesená",N180,0)</f>
        <v>0</v>
      </c>
      <c r="BH180" s="109">
        <f>IF(U180="zníž. prenesená",N180,0)</f>
        <v>0</v>
      </c>
      <c r="BI180" s="109">
        <f>IF(U180="nulová",N180,0)</f>
        <v>0</v>
      </c>
      <c r="BJ180" s="22" t="s">
        <v>87</v>
      </c>
      <c r="BK180" s="172">
        <f>ROUND(L180*K180,3)</f>
        <v>0</v>
      </c>
      <c r="BL180" s="22" t="s">
        <v>170</v>
      </c>
      <c r="BM180" s="22" t="s">
        <v>219</v>
      </c>
    </row>
    <row r="181" spans="2:65" s="11" customFormat="1" ht="16.5" customHeight="1">
      <c r="B181" s="180"/>
      <c r="C181" s="181"/>
      <c r="D181" s="181"/>
      <c r="E181" s="182" t="s">
        <v>5</v>
      </c>
      <c r="F181" s="290" t="s">
        <v>170</v>
      </c>
      <c r="G181" s="291"/>
      <c r="H181" s="291"/>
      <c r="I181" s="291"/>
      <c r="J181" s="181"/>
      <c r="K181" s="183">
        <v>4</v>
      </c>
      <c r="L181" s="181"/>
      <c r="M181" s="181"/>
      <c r="N181" s="181"/>
      <c r="O181" s="181"/>
      <c r="P181" s="181"/>
      <c r="Q181" s="181"/>
      <c r="R181" s="184"/>
      <c r="T181" s="185"/>
      <c r="U181" s="181"/>
      <c r="V181" s="181"/>
      <c r="W181" s="181"/>
      <c r="X181" s="181"/>
      <c r="Y181" s="181"/>
      <c r="Z181" s="181"/>
      <c r="AA181" s="186"/>
      <c r="AT181" s="187" t="s">
        <v>172</v>
      </c>
      <c r="AU181" s="187" t="s">
        <v>87</v>
      </c>
      <c r="AV181" s="11" t="s">
        <v>87</v>
      </c>
      <c r="AW181" s="11" t="s">
        <v>33</v>
      </c>
      <c r="AX181" s="11" t="s">
        <v>78</v>
      </c>
      <c r="AY181" s="187" t="s">
        <v>165</v>
      </c>
    </row>
    <row r="182" spans="2:65" s="12" customFormat="1" ht="16.5" customHeight="1">
      <c r="B182" s="188"/>
      <c r="C182" s="189"/>
      <c r="D182" s="189"/>
      <c r="E182" s="190" t="s">
        <v>5</v>
      </c>
      <c r="F182" s="288" t="s">
        <v>175</v>
      </c>
      <c r="G182" s="289"/>
      <c r="H182" s="289"/>
      <c r="I182" s="289"/>
      <c r="J182" s="189"/>
      <c r="K182" s="191">
        <v>4</v>
      </c>
      <c r="L182" s="189"/>
      <c r="M182" s="189"/>
      <c r="N182" s="189"/>
      <c r="O182" s="189"/>
      <c r="P182" s="189"/>
      <c r="Q182" s="189"/>
      <c r="R182" s="192"/>
      <c r="T182" s="193"/>
      <c r="U182" s="189"/>
      <c r="V182" s="189"/>
      <c r="W182" s="189"/>
      <c r="X182" s="189"/>
      <c r="Y182" s="189"/>
      <c r="Z182" s="189"/>
      <c r="AA182" s="194"/>
      <c r="AT182" s="195" t="s">
        <v>172</v>
      </c>
      <c r="AU182" s="195" t="s">
        <v>87</v>
      </c>
      <c r="AV182" s="12" t="s">
        <v>170</v>
      </c>
      <c r="AW182" s="12" t="s">
        <v>33</v>
      </c>
      <c r="AX182" s="12" t="s">
        <v>84</v>
      </c>
      <c r="AY182" s="195" t="s">
        <v>165</v>
      </c>
    </row>
    <row r="183" spans="2:65" s="1" customFormat="1" ht="25.5" customHeight="1">
      <c r="B183" s="135"/>
      <c r="C183" s="164" t="s">
        <v>191</v>
      </c>
      <c r="D183" s="164" t="s">
        <v>166</v>
      </c>
      <c r="E183" s="165" t="s">
        <v>220</v>
      </c>
      <c r="F183" s="281" t="s">
        <v>221</v>
      </c>
      <c r="G183" s="281"/>
      <c r="H183" s="281"/>
      <c r="I183" s="281"/>
      <c r="J183" s="166" t="s">
        <v>218</v>
      </c>
      <c r="K183" s="167">
        <v>9</v>
      </c>
      <c r="L183" s="282">
        <v>0</v>
      </c>
      <c r="M183" s="282"/>
      <c r="N183" s="283">
        <f>ROUND(L183*K183,3)</f>
        <v>0</v>
      </c>
      <c r="O183" s="283"/>
      <c r="P183" s="283"/>
      <c r="Q183" s="283"/>
      <c r="R183" s="138"/>
      <c r="T183" s="169" t="s">
        <v>5</v>
      </c>
      <c r="U183" s="47" t="s">
        <v>45</v>
      </c>
      <c r="V183" s="39"/>
      <c r="W183" s="170">
        <f>V183*K183</f>
        <v>0</v>
      </c>
      <c r="X183" s="170">
        <v>0</v>
      </c>
      <c r="Y183" s="170">
        <f>X183*K183</f>
        <v>0</v>
      </c>
      <c r="Z183" s="170">
        <v>0</v>
      </c>
      <c r="AA183" s="171">
        <f>Z183*K183</f>
        <v>0</v>
      </c>
      <c r="AR183" s="22" t="s">
        <v>170</v>
      </c>
      <c r="AT183" s="22" t="s">
        <v>166</v>
      </c>
      <c r="AU183" s="22" t="s">
        <v>87</v>
      </c>
      <c r="AY183" s="22" t="s">
        <v>165</v>
      </c>
      <c r="BE183" s="109">
        <f>IF(U183="základná",N183,0)</f>
        <v>0</v>
      </c>
      <c r="BF183" s="109">
        <f>IF(U183="znížená",N183,0)</f>
        <v>0</v>
      </c>
      <c r="BG183" s="109">
        <f>IF(U183="zákl. prenesená",N183,0)</f>
        <v>0</v>
      </c>
      <c r="BH183" s="109">
        <f>IF(U183="zníž. prenesená",N183,0)</f>
        <v>0</v>
      </c>
      <c r="BI183" s="109">
        <f>IF(U183="nulová",N183,0)</f>
        <v>0</v>
      </c>
      <c r="BJ183" s="22" t="s">
        <v>87</v>
      </c>
      <c r="BK183" s="172">
        <f>ROUND(L183*K183,3)</f>
        <v>0</v>
      </c>
      <c r="BL183" s="22" t="s">
        <v>170</v>
      </c>
      <c r="BM183" s="22" t="s">
        <v>222</v>
      </c>
    </row>
    <row r="184" spans="2:65" s="11" customFormat="1" ht="16.5" customHeight="1">
      <c r="B184" s="180"/>
      <c r="C184" s="181"/>
      <c r="D184" s="181"/>
      <c r="E184" s="182" t="s">
        <v>5</v>
      </c>
      <c r="F184" s="290" t="s">
        <v>223</v>
      </c>
      <c r="G184" s="291"/>
      <c r="H184" s="291"/>
      <c r="I184" s="291"/>
      <c r="J184" s="181"/>
      <c r="K184" s="183">
        <v>9</v>
      </c>
      <c r="L184" s="181"/>
      <c r="M184" s="181"/>
      <c r="N184" s="181"/>
      <c r="O184" s="181"/>
      <c r="P184" s="181"/>
      <c r="Q184" s="181"/>
      <c r="R184" s="184"/>
      <c r="T184" s="185"/>
      <c r="U184" s="181"/>
      <c r="V184" s="181"/>
      <c r="W184" s="181"/>
      <c r="X184" s="181"/>
      <c r="Y184" s="181"/>
      <c r="Z184" s="181"/>
      <c r="AA184" s="186"/>
      <c r="AT184" s="187" t="s">
        <v>172</v>
      </c>
      <c r="AU184" s="187" t="s">
        <v>87</v>
      </c>
      <c r="AV184" s="11" t="s">
        <v>87</v>
      </c>
      <c r="AW184" s="11" t="s">
        <v>33</v>
      </c>
      <c r="AX184" s="11" t="s">
        <v>78</v>
      </c>
      <c r="AY184" s="187" t="s">
        <v>165</v>
      </c>
    </row>
    <row r="185" spans="2:65" s="12" customFormat="1" ht="16.5" customHeight="1">
      <c r="B185" s="188"/>
      <c r="C185" s="189"/>
      <c r="D185" s="189"/>
      <c r="E185" s="190" t="s">
        <v>5</v>
      </c>
      <c r="F185" s="288" t="s">
        <v>175</v>
      </c>
      <c r="G185" s="289"/>
      <c r="H185" s="289"/>
      <c r="I185" s="289"/>
      <c r="J185" s="189"/>
      <c r="K185" s="191">
        <v>9</v>
      </c>
      <c r="L185" s="189"/>
      <c r="M185" s="189"/>
      <c r="N185" s="189"/>
      <c r="O185" s="189"/>
      <c r="P185" s="189"/>
      <c r="Q185" s="189"/>
      <c r="R185" s="192"/>
      <c r="T185" s="193"/>
      <c r="U185" s="189"/>
      <c r="V185" s="189"/>
      <c r="W185" s="189"/>
      <c r="X185" s="189"/>
      <c r="Y185" s="189"/>
      <c r="Z185" s="189"/>
      <c r="AA185" s="194"/>
      <c r="AT185" s="195" t="s">
        <v>172</v>
      </c>
      <c r="AU185" s="195" t="s">
        <v>87</v>
      </c>
      <c r="AV185" s="12" t="s">
        <v>170</v>
      </c>
      <c r="AW185" s="12" t="s">
        <v>33</v>
      </c>
      <c r="AX185" s="12" t="s">
        <v>84</v>
      </c>
      <c r="AY185" s="195" t="s">
        <v>165</v>
      </c>
    </row>
    <row r="186" spans="2:65" s="1" customFormat="1" ht="38.25" customHeight="1">
      <c r="B186" s="135"/>
      <c r="C186" s="164" t="s">
        <v>224</v>
      </c>
      <c r="D186" s="164" t="s">
        <v>166</v>
      </c>
      <c r="E186" s="165" t="s">
        <v>225</v>
      </c>
      <c r="F186" s="281" t="s">
        <v>226</v>
      </c>
      <c r="G186" s="281"/>
      <c r="H186" s="281"/>
      <c r="I186" s="281"/>
      <c r="J186" s="166" t="s">
        <v>227</v>
      </c>
      <c r="K186" s="167">
        <v>18.263999999999999</v>
      </c>
      <c r="L186" s="282">
        <v>0</v>
      </c>
      <c r="M186" s="282"/>
      <c r="N186" s="283">
        <f>ROUND(L186*K186,3)</f>
        <v>0</v>
      </c>
      <c r="O186" s="283"/>
      <c r="P186" s="283"/>
      <c r="Q186" s="283"/>
      <c r="R186" s="138"/>
      <c r="T186" s="169" t="s">
        <v>5</v>
      </c>
      <c r="U186" s="47" t="s">
        <v>45</v>
      </c>
      <c r="V186" s="39"/>
      <c r="W186" s="170">
        <f>V186*K186</f>
        <v>0</v>
      </c>
      <c r="X186" s="170">
        <v>0</v>
      </c>
      <c r="Y186" s="170">
        <f>X186*K186</f>
        <v>0</v>
      </c>
      <c r="Z186" s="170">
        <v>0</v>
      </c>
      <c r="AA186" s="171">
        <f>Z186*K186</f>
        <v>0</v>
      </c>
      <c r="AR186" s="22" t="s">
        <v>170</v>
      </c>
      <c r="AT186" s="22" t="s">
        <v>166</v>
      </c>
      <c r="AU186" s="22" t="s">
        <v>87</v>
      </c>
      <c r="AY186" s="22" t="s">
        <v>165</v>
      </c>
      <c r="BE186" s="109">
        <f>IF(U186="základná",N186,0)</f>
        <v>0</v>
      </c>
      <c r="BF186" s="109">
        <f>IF(U186="znížená",N186,0)</f>
        <v>0</v>
      </c>
      <c r="BG186" s="109">
        <f>IF(U186="zákl. prenesená",N186,0)</f>
        <v>0</v>
      </c>
      <c r="BH186" s="109">
        <f>IF(U186="zníž. prenesená",N186,0)</f>
        <v>0</v>
      </c>
      <c r="BI186" s="109">
        <f>IF(U186="nulová",N186,0)</f>
        <v>0</v>
      </c>
      <c r="BJ186" s="22" t="s">
        <v>87</v>
      </c>
      <c r="BK186" s="172">
        <f>ROUND(L186*K186,3)</f>
        <v>0</v>
      </c>
      <c r="BL186" s="22" t="s">
        <v>170</v>
      </c>
      <c r="BM186" s="22" t="s">
        <v>228</v>
      </c>
    </row>
    <row r="187" spans="2:65" s="11" customFormat="1" ht="16.5" customHeight="1">
      <c r="B187" s="180"/>
      <c r="C187" s="181"/>
      <c r="D187" s="181"/>
      <c r="E187" s="182" t="s">
        <v>5</v>
      </c>
      <c r="F187" s="290" t="s">
        <v>229</v>
      </c>
      <c r="G187" s="291"/>
      <c r="H187" s="291"/>
      <c r="I187" s="291"/>
      <c r="J187" s="181"/>
      <c r="K187" s="183">
        <v>20.015999999999998</v>
      </c>
      <c r="L187" s="181"/>
      <c r="M187" s="181"/>
      <c r="N187" s="181"/>
      <c r="O187" s="181"/>
      <c r="P187" s="181"/>
      <c r="Q187" s="181"/>
      <c r="R187" s="184"/>
      <c r="T187" s="185"/>
      <c r="U187" s="181"/>
      <c r="V187" s="181"/>
      <c r="W187" s="181"/>
      <c r="X187" s="181"/>
      <c r="Y187" s="181"/>
      <c r="Z187" s="181"/>
      <c r="AA187" s="186"/>
      <c r="AT187" s="187" t="s">
        <v>172</v>
      </c>
      <c r="AU187" s="187" t="s">
        <v>87</v>
      </c>
      <c r="AV187" s="11" t="s">
        <v>87</v>
      </c>
      <c r="AW187" s="11" t="s">
        <v>33</v>
      </c>
      <c r="AX187" s="11" t="s">
        <v>78</v>
      </c>
      <c r="AY187" s="187" t="s">
        <v>165</v>
      </c>
    </row>
    <row r="188" spans="2:65" s="11" customFormat="1" ht="16.5" customHeight="1">
      <c r="B188" s="180"/>
      <c r="C188" s="181"/>
      <c r="D188" s="181"/>
      <c r="E188" s="182" t="s">
        <v>5</v>
      </c>
      <c r="F188" s="286" t="s">
        <v>230</v>
      </c>
      <c r="G188" s="287"/>
      <c r="H188" s="287"/>
      <c r="I188" s="287"/>
      <c r="J188" s="181"/>
      <c r="K188" s="183">
        <v>3.6480000000000001</v>
      </c>
      <c r="L188" s="181"/>
      <c r="M188" s="181"/>
      <c r="N188" s="181"/>
      <c r="O188" s="181"/>
      <c r="P188" s="181"/>
      <c r="Q188" s="181"/>
      <c r="R188" s="184"/>
      <c r="T188" s="185"/>
      <c r="U188" s="181"/>
      <c r="V188" s="181"/>
      <c r="W188" s="181"/>
      <c r="X188" s="181"/>
      <c r="Y188" s="181"/>
      <c r="Z188" s="181"/>
      <c r="AA188" s="186"/>
      <c r="AT188" s="187" t="s">
        <v>172</v>
      </c>
      <c r="AU188" s="187" t="s">
        <v>87</v>
      </c>
      <c r="AV188" s="11" t="s">
        <v>87</v>
      </c>
      <c r="AW188" s="11" t="s">
        <v>33</v>
      </c>
      <c r="AX188" s="11" t="s">
        <v>78</v>
      </c>
      <c r="AY188" s="187" t="s">
        <v>165</v>
      </c>
    </row>
    <row r="189" spans="2:65" s="11" customFormat="1" ht="16.5" customHeight="1">
      <c r="B189" s="180"/>
      <c r="C189" s="181"/>
      <c r="D189" s="181"/>
      <c r="E189" s="182" t="s">
        <v>5</v>
      </c>
      <c r="F189" s="286" t="s">
        <v>231</v>
      </c>
      <c r="G189" s="287"/>
      <c r="H189" s="287"/>
      <c r="I189" s="287"/>
      <c r="J189" s="181"/>
      <c r="K189" s="183">
        <v>-5.4</v>
      </c>
      <c r="L189" s="181"/>
      <c r="M189" s="181"/>
      <c r="N189" s="181"/>
      <c r="O189" s="181"/>
      <c r="P189" s="181"/>
      <c r="Q189" s="181"/>
      <c r="R189" s="184"/>
      <c r="T189" s="185"/>
      <c r="U189" s="181"/>
      <c r="V189" s="181"/>
      <c r="W189" s="181"/>
      <c r="X189" s="181"/>
      <c r="Y189" s="181"/>
      <c r="Z189" s="181"/>
      <c r="AA189" s="186"/>
      <c r="AT189" s="187" t="s">
        <v>172</v>
      </c>
      <c r="AU189" s="187" t="s">
        <v>87</v>
      </c>
      <c r="AV189" s="11" t="s">
        <v>87</v>
      </c>
      <c r="AW189" s="11" t="s">
        <v>33</v>
      </c>
      <c r="AX189" s="11" t="s">
        <v>78</v>
      </c>
      <c r="AY189" s="187" t="s">
        <v>165</v>
      </c>
    </row>
    <row r="190" spans="2:65" s="12" customFormat="1" ht="16.5" customHeight="1">
      <c r="B190" s="188"/>
      <c r="C190" s="189"/>
      <c r="D190" s="189"/>
      <c r="E190" s="190" t="s">
        <v>5</v>
      </c>
      <c r="F190" s="288" t="s">
        <v>175</v>
      </c>
      <c r="G190" s="289"/>
      <c r="H190" s="289"/>
      <c r="I190" s="289"/>
      <c r="J190" s="189"/>
      <c r="K190" s="191">
        <v>18.263999999999999</v>
      </c>
      <c r="L190" s="189"/>
      <c r="M190" s="189"/>
      <c r="N190" s="189"/>
      <c r="O190" s="189"/>
      <c r="P190" s="189"/>
      <c r="Q190" s="189"/>
      <c r="R190" s="192"/>
      <c r="T190" s="193"/>
      <c r="U190" s="189"/>
      <c r="V190" s="189"/>
      <c r="W190" s="189"/>
      <c r="X190" s="189"/>
      <c r="Y190" s="189"/>
      <c r="Z190" s="189"/>
      <c r="AA190" s="194"/>
      <c r="AT190" s="195" t="s">
        <v>172</v>
      </c>
      <c r="AU190" s="195" t="s">
        <v>87</v>
      </c>
      <c r="AV190" s="12" t="s">
        <v>170</v>
      </c>
      <c r="AW190" s="12" t="s">
        <v>33</v>
      </c>
      <c r="AX190" s="12" t="s">
        <v>84</v>
      </c>
      <c r="AY190" s="195" t="s">
        <v>165</v>
      </c>
    </row>
    <row r="191" spans="2:65" s="1" customFormat="1" ht="25.5" customHeight="1">
      <c r="B191" s="135"/>
      <c r="C191" s="164" t="s">
        <v>196</v>
      </c>
      <c r="D191" s="164" t="s">
        <v>166</v>
      </c>
      <c r="E191" s="165" t="s">
        <v>232</v>
      </c>
      <c r="F191" s="281" t="s">
        <v>233</v>
      </c>
      <c r="G191" s="281"/>
      <c r="H191" s="281"/>
      <c r="I191" s="281"/>
      <c r="J191" s="166" t="s">
        <v>227</v>
      </c>
      <c r="K191" s="167">
        <v>7</v>
      </c>
      <c r="L191" s="282">
        <v>0</v>
      </c>
      <c r="M191" s="282"/>
      <c r="N191" s="283">
        <f>ROUND(L191*K191,3)</f>
        <v>0</v>
      </c>
      <c r="O191" s="283"/>
      <c r="P191" s="283"/>
      <c r="Q191" s="283"/>
      <c r="R191" s="138"/>
      <c r="T191" s="169" t="s">
        <v>5</v>
      </c>
      <c r="U191" s="47" t="s">
        <v>45</v>
      </c>
      <c r="V191" s="39"/>
      <c r="W191" s="170">
        <f>V191*K191</f>
        <v>0</v>
      </c>
      <c r="X191" s="170">
        <v>0</v>
      </c>
      <c r="Y191" s="170">
        <f>X191*K191</f>
        <v>0</v>
      </c>
      <c r="Z191" s="170">
        <v>0</v>
      </c>
      <c r="AA191" s="171">
        <f>Z191*K191</f>
        <v>0</v>
      </c>
      <c r="AR191" s="22" t="s">
        <v>170</v>
      </c>
      <c r="AT191" s="22" t="s">
        <v>166</v>
      </c>
      <c r="AU191" s="22" t="s">
        <v>87</v>
      </c>
      <c r="AY191" s="22" t="s">
        <v>165</v>
      </c>
      <c r="BE191" s="109">
        <f>IF(U191="základná",N191,0)</f>
        <v>0</v>
      </c>
      <c r="BF191" s="109">
        <f>IF(U191="znížená",N191,0)</f>
        <v>0</v>
      </c>
      <c r="BG191" s="109">
        <f>IF(U191="zákl. prenesená",N191,0)</f>
        <v>0</v>
      </c>
      <c r="BH191" s="109">
        <f>IF(U191="zníž. prenesená",N191,0)</f>
        <v>0</v>
      </c>
      <c r="BI191" s="109">
        <f>IF(U191="nulová",N191,0)</f>
        <v>0</v>
      </c>
      <c r="BJ191" s="22" t="s">
        <v>87</v>
      </c>
      <c r="BK191" s="172">
        <f>ROUND(L191*K191,3)</f>
        <v>0</v>
      </c>
      <c r="BL191" s="22" t="s">
        <v>170</v>
      </c>
      <c r="BM191" s="22" t="s">
        <v>234</v>
      </c>
    </row>
    <row r="192" spans="2:65" s="9" customFormat="1" ht="29.85" customHeight="1">
      <c r="B192" s="153"/>
      <c r="C192" s="154"/>
      <c r="D192" s="163" t="s">
        <v>120</v>
      </c>
      <c r="E192" s="163"/>
      <c r="F192" s="163"/>
      <c r="G192" s="163"/>
      <c r="H192" s="163"/>
      <c r="I192" s="163"/>
      <c r="J192" s="163"/>
      <c r="K192" s="163"/>
      <c r="L192" s="163"/>
      <c r="M192" s="163"/>
      <c r="N192" s="306">
        <f>BK192</f>
        <v>0</v>
      </c>
      <c r="O192" s="307"/>
      <c r="P192" s="307"/>
      <c r="Q192" s="307"/>
      <c r="R192" s="156"/>
      <c r="T192" s="157"/>
      <c r="U192" s="154"/>
      <c r="V192" s="154"/>
      <c r="W192" s="158">
        <f>SUM(W193:W221)</f>
        <v>0</v>
      </c>
      <c r="X192" s="154"/>
      <c r="Y192" s="158">
        <f>SUM(Y193:Y221)</f>
        <v>0</v>
      </c>
      <c r="Z192" s="154"/>
      <c r="AA192" s="159">
        <f>SUM(AA193:AA221)</f>
        <v>0</v>
      </c>
      <c r="AR192" s="160" t="s">
        <v>84</v>
      </c>
      <c r="AT192" s="161" t="s">
        <v>77</v>
      </c>
      <c r="AU192" s="161" t="s">
        <v>84</v>
      </c>
      <c r="AY192" s="160" t="s">
        <v>165</v>
      </c>
      <c r="BK192" s="162">
        <f>SUM(BK193:BK221)</f>
        <v>0</v>
      </c>
    </row>
    <row r="193" spans="2:65" s="1" customFormat="1" ht="25.5" customHeight="1">
      <c r="B193" s="135"/>
      <c r="C193" s="164" t="s">
        <v>235</v>
      </c>
      <c r="D193" s="164" t="s">
        <v>166</v>
      </c>
      <c r="E193" s="165" t="s">
        <v>236</v>
      </c>
      <c r="F193" s="281" t="s">
        <v>237</v>
      </c>
      <c r="G193" s="281"/>
      <c r="H193" s="281"/>
      <c r="I193" s="281"/>
      <c r="J193" s="166" t="s">
        <v>169</v>
      </c>
      <c r="K193" s="167">
        <v>1.98</v>
      </c>
      <c r="L193" s="282">
        <v>0</v>
      </c>
      <c r="M193" s="282"/>
      <c r="N193" s="283">
        <f>ROUND(L193*K193,3)</f>
        <v>0</v>
      </c>
      <c r="O193" s="283"/>
      <c r="P193" s="283"/>
      <c r="Q193" s="283"/>
      <c r="R193" s="138"/>
      <c r="T193" s="169" t="s">
        <v>5</v>
      </c>
      <c r="U193" s="47" t="s">
        <v>45</v>
      </c>
      <c r="V193" s="39"/>
      <c r="W193" s="170">
        <f>V193*K193</f>
        <v>0</v>
      </c>
      <c r="X193" s="170">
        <v>0</v>
      </c>
      <c r="Y193" s="170">
        <f>X193*K193</f>
        <v>0</v>
      </c>
      <c r="Z193" s="170">
        <v>0</v>
      </c>
      <c r="AA193" s="171">
        <f>Z193*K193</f>
        <v>0</v>
      </c>
      <c r="AR193" s="22" t="s">
        <v>170</v>
      </c>
      <c r="AT193" s="22" t="s">
        <v>166</v>
      </c>
      <c r="AU193" s="22" t="s">
        <v>87</v>
      </c>
      <c r="AY193" s="22" t="s">
        <v>165</v>
      </c>
      <c r="BE193" s="109">
        <f>IF(U193="základná",N193,0)</f>
        <v>0</v>
      </c>
      <c r="BF193" s="109">
        <f>IF(U193="znížená",N193,0)</f>
        <v>0</v>
      </c>
      <c r="BG193" s="109">
        <f>IF(U193="zákl. prenesená",N193,0)</f>
        <v>0</v>
      </c>
      <c r="BH193" s="109">
        <f>IF(U193="zníž. prenesená",N193,0)</f>
        <v>0</v>
      </c>
      <c r="BI193" s="109">
        <f>IF(U193="nulová",N193,0)</f>
        <v>0</v>
      </c>
      <c r="BJ193" s="22" t="s">
        <v>87</v>
      </c>
      <c r="BK193" s="172">
        <f>ROUND(L193*K193,3)</f>
        <v>0</v>
      </c>
      <c r="BL193" s="22" t="s">
        <v>170</v>
      </c>
      <c r="BM193" s="22" t="s">
        <v>238</v>
      </c>
    </row>
    <row r="194" spans="2:65" s="11" customFormat="1" ht="16.5" customHeight="1">
      <c r="B194" s="180"/>
      <c r="C194" s="181"/>
      <c r="D194" s="181"/>
      <c r="E194" s="182" t="s">
        <v>5</v>
      </c>
      <c r="F194" s="290" t="s">
        <v>239</v>
      </c>
      <c r="G194" s="291"/>
      <c r="H194" s="291"/>
      <c r="I194" s="291"/>
      <c r="J194" s="181"/>
      <c r="K194" s="183">
        <v>1.98</v>
      </c>
      <c r="L194" s="181"/>
      <c r="M194" s="181"/>
      <c r="N194" s="181"/>
      <c r="O194" s="181"/>
      <c r="P194" s="181"/>
      <c r="Q194" s="181"/>
      <c r="R194" s="184"/>
      <c r="T194" s="185"/>
      <c r="U194" s="181"/>
      <c r="V194" s="181"/>
      <c r="W194" s="181"/>
      <c r="X194" s="181"/>
      <c r="Y194" s="181"/>
      <c r="Z194" s="181"/>
      <c r="AA194" s="186"/>
      <c r="AT194" s="187" t="s">
        <v>172</v>
      </c>
      <c r="AU194" s="187" t="s">
        <v>87</v>
      </c>
      <c r="AV194" s="11" t="s">
        <v>87</v>
      </c>
      <c r="AW194" s="11" t="s">
        <v>33</v>
      </c>
      <c r="AX194" s="11" t="s">
        <v>78</v>
      </c>
      <c r="AY194" s="187" t="s">
        <v>165</v>
      </c>
    </row>
    <row r="195" spans="2:65" s="12" customFormat="1" ht="16.5" customHeight="1">
      <c r="B195" s="188"/>
      <c r="C195" s="189"/>
      <c r="D195" s="189"/>
      <c r="E195" s="190" t="s">
        <v>5</v>
      </c>
      <c r="F195" s="288" t="s">
        <v>175</v>
      </c>
      <c r="G195" s="289"/>
      <c r="H195" s="289"/>
      <c r="I195" s="289"/>
      <c r="J195" s="189"/>
      <c r="K195" s="191">
        <v>1.98</v>
      </c>
      <c r="L195" s="189"/>
      <c r="M195" s="189"/>
      <c r="N195" s="189"/>
      <c r="O195" s="189"/>
      <c r="P195" s="189"/>
      <c r="Q195" s="189"/>
      <c r="R195" s="192"/>
      <c r="T195" s="193"/>
      <c r="U195" s="189"/>
      <c r="V195" s="189"/>
      <c r="W195" s="189"/>
      <c r="X195" s="189"/>
      <c r="Y195" s="189"/>
      <c r="Z195" s="189"/>
      <c r="AA195" s="194"/>
      <c r="AT195" s="195" t="s">
        <v>172</v>
      </c>
      <c r="AU195" s="195" t="s">
        <v>87</v>
      </c>
      <c r="AV195" s="12" t="s">
        <v>170</v>
      </c>
      <c r="AW195" s="12" t="s">
        <v>33</v>
      </c>
      <c r="AX195" s="12" t="s">
        <v>84</v>
      </c>
      <c r="AY195" s="195" t="s">
        <v>165</v>
      </c>
    </row>
    <row r="196" spans="2:65" s="1" customFormat="1" ht="25.5" customHeight="1">
      <c r="B196" s="135"/>
      <c r="C196" s="164" t="s">
        <v>199</v>
      </c>
      <c r="D196" s="164" t="s">
        <v>166</v>
      </c>
      <c r="E196" s="165" t="s">
        <v>240</v>
      </c>
      <c r="F196" s="281" t="s">
        <v>241</v>
      </c>
      <c r="G196" s="281"/>
      <c r="H196" s="281"/>
      <c r="I196" s="281"/>
      <c r="J196" s="166" t="s">
        <v>227</v>
      </c>
      <c r="K196" s="167">
        <v>33</v>
      </c>
      <c r="L196" s="282">
        <v>0</v>
      </c>
      <c r="M196" s="282"/>
      <c r="N196" s="283">
        <f>ROUND(L196*K196,3)</f>
        <v>0</v>
      </c>
      <c r="O196" s="283"/>
      <c r="P196" s="283"/>
      <c r="Q196" s="283"/>
      <c r="R196" s="138"/>
      <c r="T196" s="169" t="s">
        <v>5</v>
      </c>
      <c r="U196" s="47" t="s">
        <v>45</v>
      </c>
      <c r="V196" s="39"/>
      <c r="W196" s="170">
        <f>V196*K196</f>
        <v>0</v>
      </c>
      <c r="X196" s="170">
        <v>0</v>
      </c>
      <c r="Y196" s="170">
        <f>X196*K196</f>
        <v>0</v>
      </c>
      <c r="Z196" s="170">
        <v>0</v>
      </c>
      <c r="AA196" s="171">
        <f>Z196*K196</f>
        <v>0</v>
      </c>
      <c r="AR196" s="22" t="s">
        <v>170</v>
      </c>
      <c r="AT196" s="22" t="s">
        <v>166</v>
      </c>
      <c r="AU196" s="22" t="s">
        <v>87</v>
      </c>
      <c r="AY196" s="22" t="s">
        <v>165</v>
      </c>
      <c r="BE196" s="109">
        <f>IF(U196="základná",N196,0)</f>
        <v>0</v>
      </c>
      <c r="BF196" s="109">
        <f>IF(U196="znížená",N196,0)</f>
        <v>0</v>
      </c>
      <c r="BG196" s="109">
        <f>IF(U196="zákl. prenesená",N196,0)</f>
        <v>0</v>
      </c>
      <c r="BH196" s="109">
        <f>IF(U196="zníž. prenesená",N196,0)</f>
        <v>0</v>
      </c>
      <c r="BI196" s="109">
        <f>IF(U196="nulová",N196,0)</f>
        <v>0</v>
      </c>
      <c r="BJ196" s="22" t="s">
        <v>87</v>
      </c>
      <c r="BK196" s="172">
        <f>ROUND(L196*K196,3)</f>
        <v>0</v>
      </c>
      <c r="BL196" s="22" t="s">
        <v>170</v>
      </c>
      <c r="BM196" s="22" t="s">
        <v>242</v>
      </c>
    </row>
    <row r="197" spans="2:65" s="11" customFormat="1" ht="16.5" customHeight="1">
      <c r="B197" s="180"/>
      <c r="C197" s="181"/>
      <c r="D197" s="181"/>
      <c r="E197" s="182" t="s">
        <v>5</v>
      </c>
      <c r="F197" s="290" t="s">
        <v>243</v>
      </c>
      <c r="G197" s="291"/>
      <c r="H197" s="291"/>
      <c r="I197" s="291"/>
      <c r="J197" s="181"/>
      <c r="K197" s="183">
        <v>33</v>
      </c>
      <c r="L197" s="181"/>
      <c r="M197" s="181"/>
      <c r="N197" s="181"/>
      <c r="O197" s="181"/>
      <c r="P197" s="181"/>
      <c r="Q197" s="181"/>
      <c r="R197" s="184"/>
      <c r="T197" s="185"/>
      <c r="U197" s="181"/>
      <c r="V197" s="181"/>
      <c r="W197" s="181"/>
      <c r="X197" s="181"/>
      <c r="Y197" s="181"/>
      <c r="Z197" s="181"/>
      <c r="AA197" s="186"/>
      <c r="AT197" s="187" t="s">
        <v>172</v>
      </c>
      <c r="AU197" s="187" t="s">
        <v>87</v>
      </c>
      <c r="AV197" s="11" t="s">
        <v>87</v>
      </c>
      <c r="AW197" s="11" t="s">
        <v>33</v>
      </c>
      <c r="AX197" s="11" t="s">
        <v>78</v>
      </c>
      <c r="AY197" s="187" t="s">
        <v>165</v>
      </c>
    </row>
    <row r="198" spans="2:65" s="12" customFormat="1" ht="16.5" customHeight="1">
      <c r="B198" s="188"/>
      <c r="C198" s="189"/>
      <c r="D198" s="189"/>
      <c r="E198" s="190" t="s">
        <v>5</v>
      </c>
      <c r="F198" s="288" t="s">
        <v>175</v>
      </c>
      <c r="G198" s="289"/>
      <c r="H198" s="289"/>
      <c r="I198" s="289"/>
      <c r="J198" s="189"/>
      <c r="K198" s="191">
        <v>33</v>
      </c>
      <c r="L198" s="189"/>
      <c r="M198" s="189"/>
      <c r="N198" s="189"/>
      <c r="O198" s="189"/>
      <c r="P198" s="189"/>
      <c r="Q198" s="189"/>
      <c r="R198" s="192"/>
      <c r="T198" s="193"/>
      <c r="U198" s="189"/>
      <c r="V198" s="189"/>
      <c r="W198" s="189"/>
      <c r="X198" s="189"/>
      <c r="Y198" s="189"/>
      <c r="Z198" s="189"/>
      <c r="AA198" s="194"/>
      <c r="AT198" s="195" t="s">
        <v>172</v>
      </c>
      <c r="AU198" s="195" t="s">
        <v>87</v>
      </c>
      <c r="AV198" s="12" t="s">
        <v>170</v>
      </c>
      <c r="AW198" s="12" t="s">
        <v>33</v>
      </c>
      <c r="AX198" s="12" t="s">
        <v>84</v>
      </c>
      <c r="AY198" s="195" t="s">
        <v>165</v>
      </c>
    </row>
    <row r="199" spans="2:65" s="1" customFormat="1" ht="25.5" customHeight="1">
      <c r="B199" s="135"/>
      <c r="C199" s="164" t="s">
        <v>244</v>
      </c>
      <c r="D199" s="164" t="s">
        <v>166</v>
      </c>
      <c r="E199" s="165" t="s">
        <v>245</v>
      </c>
      <c r="F199" s="281" t="s">
        <v>246</v>
      </c>
      <c r="G199" s="281"/>
      <c r="H199" s="281"/>
      <c r="I199" s="281"/>
      <c r="J199" s="166" t="s">
        <v>227</v>
      </c>
      <c r="K199" s="167">
        <v>33</v>
      </c>
      <c r="L199" s="282">
        <v>0</v>
      </c>
      <c r="M199" s="282"/>
      <c r="N199" s="283">
        <f>ROUND(L199*K199,3)</f>
        <v>0</v>
      </c>
      <c r="O199" s="283"/>
      <c r="P199" s="283"/>
      <c r="Q199" s="283"/>
      <c r="R199" s="138"/>
      <c r="T199" s="169" t="s">
        <v>5</v>
      </c>
      <c r="U199" s="47" t="s">
        <v>45</v>
      </c>
      <c r="V199" s="39"/>
      <c r="W199" s="170">
        <f>V199*K199</f>
        <v>0</v>
      </c>
      <c r="X199" s="170">
        <v>0</v>
      </c>
      <c r="Y199" s="170">
        <f>X199*K199</f>
        <v>0</v>
      </c>
      <c r="Z199" s="170">
        <v>0</v>
      </c>
      <c r="AA199" s="171">
        <f>Z199*K199</f>
        <v>0</v>
      </c>
      <c r="AR199" s="22" t="s">
        <v>170</v>
      </c>
      <c r="AT199" s="22" t="s">
        <v>166</v>
      </c>
      <c r="AU199" s="22" t="s">
        <v>87</v>
      </c>
      <c r="AY199" s="22" t="s">
        <v>165</v>
      </c>
      <c r="BE199" s="109">
        <f>IF(U199="základná",N199,0)</f>
        <v>0</v>
      </c>
      <c r="BF199" s="109">
        <f>IF(U199="znížená",N199,0)</f>
        <v>0</v>
      </c>
      <c r="BG199" s="109">
        <f>IF(U199="zákl. prenesená",N199,0)</f>
        <v>0</v>
      </c>
      <c r="BH199" s="109">
        <f>IF(U199="zníž. prenesená",N199,0)</f>
        <v>0</v>
      </c>
      <c r="BI199" s="109">
        <f>IF(U199="nulová",N199,0)</f>
        <v>0</v>
      </c>
      <c r="BJ199" s="22" t="s">
        <v>87</v>
      </c>
      <c r="BK199" s="172">
        <f>ROUND(L199*K199,3)</f>
        <v>0</v>
      </c>
      <c r="BL199" s="22" t="s">
        <v>170</v>
      </c>
      <c r="BM199" s="22" t="s">
        <v>247</v>
      </c>
    </row>
    <row r="200" spans="2:65" s="1" customFormat="1" ht="38.25" customHeight="1">
      <c r="B200" s="135"/>
      <c r="C200" s="164" t="s">
        <v>203</v>
      </c>
      <c r="D200" s="164" t="s">
        <v>166</v>
      </c>
      <c r="E200" s="165" t="s">
        <v>248</v>
      </c>
      <c r="F200" s="281" t="s">
        <v>249</v>
      </c>
      <c r="G200" s="281"/>
      <c r="H200" s="281"/>
      <c r="I200" s="281"/>
      <c r="J200" s="166" t="s">
        <v>195</v>
      </c>
      <c r="K200" s="167">
        <v>0.29699999999999999</v>
      </c>
      <c r="L200" s="282">
        <v>0</v>
      </c>
      <c r="M200" s="282"/>
      <c r="N200" s="283">
        <f>ROUND(L200*K200,3)</f>
        <v>0</v>
      </c>
      <c r="O200" s="283"/>
      <c r="P200" s="283"/>
      <c r="Q200" s="283"/>
      <c r="R200" s="138"/>
      <c r="T200" s="169" t="s">
        <v>5</v>
      </c>
      <c r="U200" s="47" t="s">
        <v>45</v>
      </c>
      <c r="V200" s="39"/>
      <c r="W200" s="170">
        <f>V200*K200</f>
        <v>0</v>
      </c>
      <c r="X200" s="170">
        <v>0</v>
      </c>
      <c r="Y200" s="170">
        <f>X200*K200</f>
        <v>0</v>
      </c>
      <c r="Z200" s="170">
        <v>0</v>
      </c>
      <c r="AA200" s="171">
        <f>Z200*K200</f>
        <v>0</v>
      </c>
      <c r="AR200" s="22" t="s">
        <v>170</v>
      </c>
      <c r="AT200" s="22" t="s">
        <v>166</v>
      </c>
      <c r="AU200" s="22" t="s">
        <v>87</v>
      </c>
      <c r="AY200" s="22" t="s">
        <v>165</v>
      </c>
      <c r="BE200" s="109">
        <f>IF(U200="základná",N200,0)</f>
        <v>0</v>
      </c>
      <c r="BF200" s="109">
        <f>IF(U200="znížená",N200,0)</f>
        <v>0</v>
      </c>
      <c r="BG200" s="109">
        <f>IF(U200="zákl. prenesená",N200,0)</f>
        <v>0</v>
      </c>
      <c r="BH200" s="109">
        <f>IF(U200="zníž. prenesená",N200,0)</f>
        <v>0</v>
      </c>
      <c r="BI200" s="109">
        <f>IF(U200="nulová",N200,0)</f>
        <v>0</v>
      </c>
      <c r="BJ200" s="22" t="s">
        <v>87</v>
      </c>
      <c r="BK200" s="172">
        <f>ROUND(L200*K200,3)</f>
        <v>0</v>
      </c>
      <c r="BL200" s="22" t="s">
        <v>170</v>
      </c>
      <c r="BM200" s="22" t="s">
        <v>250</v>
      </c>
    </row>
    <row r="201" spans="2:65" s="11" customFormat="1" ht="16.5" customHeight="1">
      <c r="B201" s="180"/>
      <c r="C201" s="181"/>
      <c r="D201" s="181"/>
      <c r="E201" s="182" t="s">
        <v>5</v>
      </c>
      <c r="F201" s="290" t="s">
        <v>251</v>
      </c>
      <c r="G201" s="291"/>
      <c r="H201" s="291"/>
      <c r="I201" s="291"/>
      <c r="J201" s="181"/>
      <c r="K201" s="183">
        <v>0.29699999999999999</v>
      </c>
      <c r="L201" s="181"/>
      <c r="M201" s="181"/>
      <c r="N201" s="181"/>
      <c r="O201" s="181"/>
      <c r="P201" s="181"/>
      <c r="Q201" s="181"/>
      <c r="R201" s="184"/>
      <c r="T201" s="185"/>
      <c r="U201" s="181"/>
      <c r="V201" s="181"/>
      <c r="W201" s="181"/>
      <c r="X201" s="181"/>
      <c r="Y201" s="181"/>
      <c r="Z201" s="181"/>
      <c r="AA201" s="186"/>
      <c r="AT201" s="187" t="s">
        <v>172</v>
      </c>
      <c r="AU201" s="187" t="s">
        <v>87</v>
      </c>
      <c r="AV201" s="11" t="s">
        <v>87</v>
      </c>
      <c r="AW201" s="11" t="s">
        <v>33</v>
      </c>
      <c r="AX201" s="11" t="s">
        <v>78</v>
      </c>
      <c r="AY201" s="187" t="s">
        <v>165</v>
      </c>
    </row>
    <row r="202" spans="2:65" s="12" customFormat="1" ht="16.5" customHeight="1">
      <c r="B202" s="188"/>
      <c r="C202" s="189"/>
      <c r="D202" s="189"/>
      <c r="E202" s="190" t="s">
        <v>5</v>
      </c>
      <c r="F202" s="288" t="s">
        <v>175</v>
      </c>
      <c r="G202" s="289"/>
      <c r="H202" s="289"/>
      <c r="I202" s="289"/>
      <c r="J202" s="189"/>
      <c r="K202" s="191">
        <v>0.29699999999999999</v>
      </c>
      <c r="L202" s="189"/>
      <c r="M202" s="189"/>
      <c r="N202" s="189"/>
      <c r="O202" s="189"/>
      <c r="P202" s="189"/>
      <c r="Q202" s="189"/>
      <c r="R202" s="192"/>
      <c r="T202" s="193"/>
      <c r="U202" s="189"/>
      <c r="V202" s="189"/>
      <c r="W202" s="189"/>
      <c r="X202" s="189"/>
      <c r="Y202" s="189"/>
      <c r="Z202" s="189"/>
      <c r="AA202" s="194"/>
      <c r="AT202" s="195" t="s">
        <v>172</v>
      </c>
      <c r="AU202" s="195" t="s">
        <v>87</v>
      </c>
      <c r="AV202" s="12" t="s">
        <v>170</v>
      </c>
      <c r="AW202" s="12" t="s">
        <v>33</v>
      </c>
      <c r="AX202" s="12" t="s">
        <v>84</v>
      </c>
      <c r="AY202" s="195" t="s">
        <v>165</v>
      </c>
    </row>
    <row r="203" spans="2:65" s="1" customFormat="1" ht="25.5" customHeight="1">
      <c r="B203" s="135"/>
      <c r="C203" s="164" t="s">
        <v>252</v>
      </c>
      <c r="D203" s="164" t="s">
        <v>166</v>
      </c>
      <c r="E203" s="165" t="s">
        <v>253</v>
      </c>
      <c r="F203" s="281" t="s">
        <v>254</v>
      </c>
      <c r="G203" s="281"/>
      <c r="H203" s="281"/>
      <c r="I203" s="281"/>
      <c r="J203" s="166" t="s">
        <v>169</v>
      </c>
      <c r="K203" s="167">
        <v>2.6339999999999999</v>
      </c>
      <c r="L203" s="282">
        <v>0</v>
      </c>
      <c r="M203" s="282"/>
      <c r="N203" s="283">
        <f>ROUND(L203*K203,3)</f>
        <v>0</v>
      </c>
      <c r="O203" s="283"/>
      <c r="P203" s="283"/>
      <c r="Q203" s="283"/>
      <c r="R203" s="138"/>
      <c r="T203" s="169" t="s">
        <v>5</v>
      </c>
      <c r="U203" s="47" t="s">
        <v>45</v>
      </c>
      <c r="V203" s="39"/>
      <c r="W203" s="170">
        <f>V203*K203</f>
        <v>0</v>
      </c>
      <c r="X203" s="170">
        <v>0</v>
      </c>
      <c r="Y203" s="170">
        <f>X203*K203</f>
        <v>0</v>
      </c>
      <c r="Z203" s="170">
        <v>0</v>
      </c>
      <c r="AA203" s="171">
        <f>Z203*K203</f>
        <v>0</v>
      </c>
      <c r="AR203" s="22" t="s">
        <v>170</v>
      </c>
      <c r="AT203" s="22" t="s">
        <v>166</v>
      </c>
      <c r="AU203" s="22" t="s">
        <v>87</v>
      </c>
      <c r="AY203" s="22" t="s">
        <v>165</v>
      </c>
      <c r="BE203" s="109">
        <f>IF(U203="základná",N203,0)</f>
        <v>0</v>
      </c>
      <c r="BF203" s="109">
        <f>IF(U203="znížená",N203,0)</f>
        <v>0</v>
      </c>
      <c r="BG203" s="109">
        <f>IF(U203="zákl. prenesená",N203,0)</f>
        <v>0</v>
      </c>
      <c r="BH203" s="109">
        <f>IF(U203="zníž. prenesená",N203,0)</f>
        <v>0</v>
      </c>
      <c r="BI203" s="109">
        <f>IF(U203="nulová",N203,0)</f>
        <v>0</v>
      </c>
      <c r="BJ203" s="22" t="s">
        <v>87</v>
      </c>
      <c r="BK203" s="172">
        <f>ROUND(L203*K203,3)</f>
        <v>0</v>
      </c>
      <c r="BL203" s="22" t="s">
        <v>170</v>
      </c>
      <c r="BM203" s="22" t="s">
        <v>255</v>
      </c>
    </row>
    <row r="204" spans="2:65" s="10" customFormat="1" ht="16.5" customHeight="1">
      <c r="B204" s="173"/>
      <c r="C204" s="174"/>
      <c r="D204" s="174"/>
      <c r="E204" s="175" t="s">
        <v>5</v>
      </c>
      <c r="F204" s="284" t="s">
        <v>256</v>
      </c>
      <c r="G204" s="285"/>
      <c r="H204" s="285"/>
      <c r="I204" s="285"/>
      <c r="J204" s="174"/>
      <c r="K204" s="175" t="s">
        <v>5</v>
      </c>
      <c r="L204" s="174"/>
      <c r="M204" s="174"/>
      <c r="N204" s="174"/>
      <c r="O204" s="174"/>
      <c r="P204" s="174"/>
      <c r="Q204" s="174"/>
      <c r="R204" s="176"/>
      <c r="T204" s="177"/>
      <c r="U204" s="174"/>
      <c r="V204" s="174"/>
      <c r="W204" s="174"/>
      <c r="X204" s="174"/>
      <c r="Y204" s="174"/>
      <c r="Z204" s="174"/>
      <c r="AA204" s="178"/>
      <c r="AT204" s="179" t="s">
        <v>172</v>
      </c>
      <c r="AU204" s="179" t="s">
        <v>87</v>
      </c>
      <c r="AV204" s="10" t="s">
        <v>84</v>
      </c>
      <c r="AW204" s="10" t="s">
        <v>33</v>
      </c>
      <c r="AX204" s="10" t="s">
        <v>78</v>
      </c>
      <c r="AY204" s="179" t="s">
        <v>165</v>
      </c>
    </row>
    <row r="205" spans="2:65" s="11" customFormat="1" ht="16.5" customHeight="1">
      <c r="B205" s="180"/>
      <c r="C205" s="181"/>
      <c r="D205" s="181"/>
      <c r="E205" s="182" t="s">
        <v>5</v>
      </c>
      <c r="F205" s="286" t="s">
        <v>257</v>
      </c>
      <c r="G205" s="287"/>
      <c r="H205" s="287"/>
      <c r="I205" s="287"/>
      <c r="J205" s="181"/>
      <c r="K205" s="183">
        <v>0.24399999999999999</v>
      </c>
      <c r="L205" s="181"/>
      <c r="M205" s="181"/>
      <c r="N205" s="181"/>
      <c r="O205" s="181"/>
      <c r="P205" s="181"/>
      <c r="Q205" s="181"/>
      <c r="R205" s="184"/>
      <c r="T205" s="185"/>
      <c r="U205" s="181"/>
      <c r="V205" s="181"/>
      <c r="W205" s="181"/>
      <c r="X205" s="181"/>
      <c r="Y205" s="181"/>
      <c r="Z205" s="181"/>
      <c r="AA205" s="186"/>
      <c r="AT205" s="187" t="s">
        <v>172</v>
      </c>
      <c r="AU205" s="187" t="s">
        <v>87</v>
      </c>
      <c r="AV205" s="11" t="s">
        <v>87</v>
      </c>
      <c r="AW205" s="11" t="s">
        <v>33</v>
      </c>
      <c r="AX205" s="11" t="s">
        <v>78</v>
      </c>
      <c r="AY205" s="187" t="s">
        <v>165</v>
      </c>
    </row>
    <row r="206" spans="2:65" s="11" customFormat="1" ht="16.5" customHeight="1">
      <c r="B206" s="180"/>
      <c r="C206" s="181"/>
      <c r="D206" s="181"/>
      <c r="E206" s="182" t="s">
        <v>5</v>
      </c>
      <c r="F206" s="286" t="s">
        <v>258</v>
      </c>
      <c r="G206" s="287"/>
      <c r="H206" s="287"/>
      <c r="I206" s="287"/>
      <c r="J206" s="181"/>
      <c r="K206" s="183">
        <v>1.663</v>
      </c>
      <c r="L206" s="181"/>
      <c r="M206" s="181"/>
      <c r="N206" s="181"/>
      <c r="O206" s="181"/>
      <c r="P206" s="181"/>
      <c r="Q206" s="181"/>
      <c r="R206" s="184"/>
      <c r="T206" s="185"/>
      <c r="U206" s="181"/>
      <c r="V206" s="181"/>
      <c r="W206" s="181"/>
      <c r="X206" s="181"/>
      <c r="Y206" s="181"/>
      <c r="Z206" s="181"/>
      <c r="AA206" s="186"/>
      <c r="AT206" s="187" t="s">
        <v>172</v>
      </c>
      <c r="AU206" s="187" t="s">
        <v>87</v>
      </c>
      <c r="AV206" s="11" t="s">
        <v>87</v>
      </c>
      <c r="AW206" s="11" t="s">
        <v>33</v>
      </c>
      <c r="AX206" s="11" t="s">
        <v>78</v>
      </c>
      <c r="AY206" s="187" t="s">
        <v>165</v>
      </c>
    </row>
    <row r="207" spans="2:65" s="11" customFormat="1" ht="16.5" customHeight="1">
      <c r="B207" s="180"/>
      <c r="C207" s="181"/>
      <c r="D207" s="181"/>
      <c r="E207" s="182" t="s">
        <v>5</v>
      </c>
      <c r="F207" s="286" t="s">
        <v>259</v>
      </c>
      <c r="G207" s="287"/>
      <c r="H207" s="287"/>
      <c r="I207" s="287"/>
      <c r="J207" s="181"/>
      <c r="K207" s="183">
        <v>0.72699999999999998</v>
      </c>
      <c r="L207" s="181"/>
      <c r="M207" s="181"/>
      <c r="N207" s="181"/>
      <c r="O207" s="181"/>
      <c r="P207" s="181"/>
      <c r="Q207" s="181"/>
      <c r="R207" s="184"/>
      <c r="T207" s="185"/>
      <c r="U207" s="181"/>
      <c r="V207" s="181"/>
      <c r="W207" s="181"/>
      <c r="X207" s="181"/>
      <c r="Y207" s="181"/>
      <c r="Z207" s="181"/>
      <c r="AA207" s="186"/>
      <c r="AT207" s="187" t="s">
        <v>172</v>
      </c>
      <c r="AU207" s="187" t="s">
        <v>87</v>
      </c>
      <c r="AV207" s="11" t="s">
        <v>87</v>
      </c>
      <c r="AW207" s="11" t="s">
        <v>33</v>
      </c>
      <c r="AX207" s="11" t="s">
        <v>78</v>
      </c>
      <c r="AY207" s="187" t="s">
        <v>165</v>
      </c>
    </row>
    <row r="208" spans="2:65" s="12" customFormat="1" ht="16.5" customHeight="1">
      <c r="B208" s="188"/>
      <c r="C208" s="189"/>
      <c r="D208" s="189"/>
      <c r="E208" s="190" t="s">
        <v>5</v>
      </c>
      <c r="F208" s="288" t="s">
        <v>175</v>
      </c>
      <c r="G208" s="289"/>
      <c r="H208" s="289"/>
      <c r="I208" s="289"/>
      <c r="J208" s="189"/>
      <c r="K208" s="191">
        <v>2.6339999999999999</v>
      </c>
      <c r="L208" s="189"/>
      <c r="M208" s="189"/>
      <c r="N208" s="189"/>
      <c r="O208" s="189"/>
      <c r="P208" s="189"/>
      <c r="Q208" s="189"/>
      <c r="R208" s="192"/>
      <c r="T208" s="193"/>
      <c r="U208" s="189"/>
      <c r="V208" s="189"/>
      <c r="W208" s="189"/>
      <c r="X208" s="189"/>
      <c r="Y208" s="189"/>
      <c r="Z208" s="189"/>
      <c r="AA208" s="194"/>
      <c r="AT208" s="195" t="s">
        <v>172</v>
      </c>
      <c r="AU208" s="195" t="s">
        <v>87</v>
      </c>
      <c r="AV208" s="12" t="s">
        <v>170</v>
      </c>
      <c r="AW208" s="12" t="s">
        <v>33</v>
      </c>
      <c r="AX208" s="12" t="s">
        <v>84</v>
      </c>
      <c r="AY208" s="195" t="s">
        <v>165</v>
      </c>
    </row>
    <row r="209" spans="2:65" s="1" customFormat="1" ht="25.5" customHeight="1">
      <c r="B209" s="135"/>
      <c r="C209" s="164" t="s">
        <v>10</v>
      </c>
      <c r="D209" s="164" t="s">
        <v>166</v>
      </c>
      <c r="E209" s="165" t="s">
        <v>260</v>
      </c>
      <c r="F209" s="281" t="s">
        <v>261</v>
      </c>
      <c r="G209" s="281"/>
      <c r="H209" s="281"/>
      <c r="I209" s="281"/>
      <c r="J209" s="166" t="s">
        <v>227</v>
      </c>
      <c r="K209" s="167">
        <v>14.525</v>
      </c>
      <c r="L209" s="282">
        <v>0</v>
      </c>
      <c r="M209" s="282"/>
      <c r="N209" s="283">
        <f>ROUND(L209*K209,3)</f>
        <v>0</v>
      </c>
      <c r="O209" s="283"/>
      <c r="P209" s="283"/>
      <c r="Q209" s="283"/>
      <c r="R209" s="138"/>
      <c r="T209" s="169" t="s">
        <v>5</v>
      </c>
      <c r="U209" s="47" t="s">
        <v>45</v>
      </c>
      <c r="V209" s="39"/>
      <c r="W209" s="170">
        <f>V209*K209</f>
        <v>0</v>
      </c>
      <c r="X209" s="170">
        <v>0</v>
      </c>
      <c r="Y209" s="170">
        <f>X209*K209</f>
        <v>0</v>
      </c>
      <c r="Z209" s="170">
        <v>0</v>
      </c>
      <c r="AA209" s="171">
        <f>Z209*K209</f>
        <v>0</v>
      </c>
      <c r="AR209" s="22" t="s">
        <v>170</v>
      </c>
      <c r="AT209" s="22" t="s">
        <v>166</v>
      </c>
      <c r="AU209" s="22" t="s">
        <v>87</v>
      </c>
      <c r="AY209" s="22" t="s">
        <v>165</v>
      </c>
      <c r="BE209" s="109">
        <f>IF(U209="základná",N209,0)</f>
        <v>0</v>
      </c>
      <c r="BF209" s="109">
        <f>IF(U209="znížená",N209,0)</f>
        <v>0</v>
      </c>
      <c r="BG209" s="109">
        <f>IF(U209="zákl. prenesená",N209,0)</f>
        <v>0</v>
      </c>
      <c r="BH209" s="109">
        <f>IF(U209="zníž. prenesená",N209,0)</f>
        <v>0</v>
      </c>
      <c r="BI209" s="109">
        <f>IF(U209="nulová",N209,0)</f>
        <v>0</v>
      </c>
      <c r="BJ209" s="22" t="s">
        <v>87</v>
      </c>
      <c r="BK209" s="172">
        <f>ROUND(L209*K209,3)</f>
        <v>0</v>
      </c>
      <c r="BL209" s="22" t="s">
        <v>170</v>
      </c>
      <c r="BM209" s="22" t="s">
        <v>262</v>
      </c>
    </row>
    <row r="210" spans="2:65" s="10" customFormat="1" ht="16.5" customHeight="1">
      <c r="B210" s="173"/>
      <c r="C210" s="174"/>
      <c r="D210" s="174"/>
      <c r="E210" s="175" t="s">
        <v>5</v>
      </c>
      <c r="F210" s="284" t="s">
        <v>256</v>
      </c>
      <c r="G210" s="285"/>
      <c r="H210" s="285"/>
      <c r="I210" s="285"/>
      <c r="J210" s="174"/>
      <c r="K210" s="175" t="s">
        <v>5</v>
      </c>
      <c r="L210" s="174"/>
      <c r="M210" s="174"/>
      <c r="N210" s="174"/>
      <c r="O210" s="174"/>
      <c r="P210" s="174"/>
      <c r="Q210" s="174"/>
      <c r="R210" s="176"/>
      <c r="T210" s="177"/>
      <c r="U210" s="174"/>
      <c r="V210" s="174"/>
      <c r="W210" s="174"/>
      <c r="X210" s="174"/>
      <c r="Y210" s="174"/>
      <c r="Z210" s="174"/>
      <c r="AA210" s="178"/>
      <c r="AT210" s="179" t="s">
        <v>172</v>
      </c>
      <c r="AU210" s="179" t="s">
        <v>87</v>
      </c>
      <c r="AV210" s="10" t="s">
        <v>84</v>
      </c>
      <c r="AW210" s="10" t="s">
        <v>33</v>
      </c>
      <c r="AX210" s="10" t="s">
        <v>78</v>
      </c>
      <c r="AY210" s="179" t="s">
        <v>165</v>
      </c>
    </row>
    <row r="211" spans="2:65" s="11" customFormat="1" ht="16.5" customHeight="1">
      <c r="B211" s="180"/>
      <c r="C211" s="181"/>
      <c r="D211" s="181"/>
      <c r="E211" s="182" t="s">
        <v>5</v>
      </c>
      <c r="F211" s="286" t="s">
        <v>263</v>
      </c>
      <c r="G211" s="287"/>
      <c r="H211" s="287"/>
      <c r="I211" s="287"/>
      <c r="J211" s="181"/>
      <c r="K211" s="183">
        <v>1.95</v>
      </c>
      <c r="L211" s="181"/>
      <c r="M211" s="181"/>
      <c r="N211" s="181"/>
      <c r="O211" s="181"/>
      <c r="P211" s="181"/>
      <c r="Q211" s="181"/>
      <c r="R211" s="184"/>
      <c r="T211" s="185"/>
      <c r="U211" s="181"/>
      <c r="V211" s="181"/>
      <c r="W211" s="181"/>
      <c r="X211" s="181"/>
      <c r="Y211" s="181"/>
      <c r="Z211" s="181"/>
      <c r="AA211" s="186"/>
      <c r="AT211" s="187" t="s">
        <v>172</v>
      </c>
      <c r="AU211" s="187" t="s">
        <v>87</v>
      </c>
      <c r="AV211" s="11" t="s">
        <v>87</v>
      </c>
      <c r="AW211" s="11" t="s">
        <v>33</v>
      </c>
      <c r="AX211" s="11" t="s">
        <v>78</v>
      </c>
      <c r="AY211" s="187" t="s">
        <v>165</v>
      </c>
    </row>
    <row r="212" spans="2:65" s="11" customFormat="1" ht="16.5" customHeight="1">
      <c r="B212" s="180"/>
      <c r="C212" s="181"/>
      <c r="D212" s="181"/>
      <c r="E212" s="182" t="s">
        <v>5</v>
      </c>
      <c r="F212" s="286" t="s">
        <v>264</v>
      </c>
      <c r="G212" s="287"/>
      <c r="H212" s="287"/>
      <c r="I212" s="287"/>
      <c r="J212" s="181"/>
      <c r="K212" s="183">
        <v>8.75</v>
      </c>
      <c r="L212" s="181"/>
      <c r="M212" s="181"/>
      <c r="N212" s="181"/>
      <c r="O212" s="181"/>
      <c r="P212" s="181"/>
      <c r="Q212" s="181"/>
      <c r="R212" s="184"/>
      <c r="T212" s="185"/>
      <c r="U212" s="181"/>
      <c r="V212" s="181"/>
      <c r="W212" s="181"/>
      <c r="X212" s="181"/>
      <c r="Y212" s="181"/>
      <c r="Z212" s="181"/>
      <c r="AA212" s="186"/>
      <c r="AT212" s="187" t="s">
        <v>172</v>
      </c>
      <c r="AU212" s="187" t="s">
        <v>87</v>
      </c>
      <c r="AV212" s="11" t="s">
        <v>87</v>
      </c>
      <c r="AW212" s="11" t="s">
        <v>33</v>
      </c>
      <c r="AX212" s="11" t="s">
        <v>78</v>
      </c>
      <c r="AY212" s="187" t="s">
        <v>165</v>
      </c>
    </row>
    <row r="213" spans="2:65" s="11" customFormat="1" ht="16.5" customHeight="1">
      <c r="B213" s="180"/>
      <c r="C213" s="181"/>
      <c r="D213" s="181"/>
      <c r="E213" s="182" t="s">
        <v>5</v>
      </c>
      <c r="F213" s="286" t="s">
        <v>265</v>
      </c>
      <c r="G213" s="287"/>
      <c r="H213" s="287"/>
      <c r="I213" s="287"/>
      <c r="J213" s="181"/>
      <c r="K213" s="183">
        <v>3.8250000000000002</v>
      </c>
      <c r="L213" s="181"/>
      <c r="M213" s="181"/>
      <c r="N213" s="181"/>
      <c r="O213" s="181"/>
      <c r="P213" s="181"/>
      <c r="Q213" s="181"/>
      <c r="R213" s="184"/>
      <c r="T213" s="185"/>
      <c r="U213" s="181"/>
      <c r="V213" s="181"/>
      <c r="W213" s="181"/>
      <c r="X213" s="181"/>
      <c r="Y213" s="181"/>
      <c r="Z213" s="181"/>
      <c r="AA213" s="186"/>
      <c r="AT213" s="187" t="s">
        <v>172</v>
      </c>
      <c r="AU213" s="187" t="s">
        <v>87</v>
      </c>
      <c r="AV213" s="11" t="s">
        <v>87</v>
      </c>
      <c r="AW213" s="11" t="s">
        <v>33</v>
      </c>
      <c r="AX213" s="11" t="s">
        <v>78</v>
      </c>
      <c r="AY213" s="187" t="s">
        <v>165</v>
      </c>
    </row>
    <row r="214" spans="2:65" s="12" customFormat="1" ht="16.5" customHeight="1">
      <c r="B214" s="188"/>
      <c r="C214" s="189"/>
      <c r="D214" s="189"/>
      <c r="E214" s="190" t="s">
        <v>5</v>
      </c>
      <c r="F214" s="288" t="s">
        <v>175</v>
      </c>
      <c r="G214" s="289"/>
      <c r="H214" s="289"/>
      <c r="I214" s="289"/>
      <c r="J214" s="189"/>
      <c r="K214" s="191">
        <v>14.525</v>
      </c>
      <c r="L214" s="189"/>
      <c r="M214" s="189"/>
      <c r="N214" s="189"/>
      <c r="O214" s="189"/>
      <c r="P214" s="189"/>
      <c r="Q214" s="189"/>
      <c r="R214" s="192"/>
      <c r="T214" s="193"/>
      <c r="U214" s="189"/>
      <c r="V214" s="189"/>
      <c r="W214" s="189"/>
      <c r="X214" s="189"/>
      <c r="Y214" s="189"/>
      <c r="Z214" s="189"/>
      <c r="AA214" s="194"/>
      <c r="AT214" s="195" t="s">
        <v>172</v>
      </c>
      <c r="AU214" s="195" t="s">
        <v>87</v>
      </c>
      <c r="AV214" s="12" t="s">
        <v>170</v>
      </c>
      <c r="AW214" s="12" t="s">
        <v>33</v>
      </c>
      <c r="AX214" s="12" t="s">
        <v>84</v>
      </c>
      <c r="AY214" s="195" t="s">
        <v>165</v>
      </c>
    </row>
    <row r="215" spans="2:65" s="1" customFormat="1" ht="25.5" customHeight="1">
      <c r="B215" s="135"/>
      <c r="C215" s="164" t="s">
        <v>266</v>
      </c>
      <c r="D215" s="164" t="s">
        <v>166</v>
      </c>
      <c r="E215" s="165" t="s">
        <v>267</v>
      </c>
      <c r="F215" s="281" t="s">
        <v>268</v>
      </c>
      <c r="G215" s="281"/>
      <c r="H215" s="281"/>
      <c r="I215" s="281"/>
      <c r="J215" s="166" t="s">
        <v>227</v>
      </c>
      <c r="K215" s="167">
        <v>14.525</v>
      </c>
      <c r="L215" s="282">
        <v>0</v>
      </c>
      <c r="M215" s="282"/>
      <c r="N215" s="283">
        <f>ROUND(L215*K215,3)</f>
        <v>0</v>
      </c>
      <c r="O215" s="283"/>
      <c r="P215" s="283"/>
      <c r="Q215" s="283"/>
      <c r="R215" s="138"/>
      <c r="T215" s="169" t="s">
        <v>5</v>
      </c>
      <c r="U215" s="47" t="s">
        <v>45</v>
      </c>
      <c r="V215" s="39"/>
      <c r="W215" s="170">
        <f>V215*K215</f>
        <v>0</v>
      </c>
      <c r="X215" s="170">
        <v>0</v>
      </c>
      <c r="Y215" s="170">
        <f>X215*K215</f>
        <v>0</v>
      </c>
      <c r="Z215" s="170">
        <v>0</v>
      </c>
      <c r="AA215" s="171">
        <f>Z215*K215</f>
        <v>0</v>
      </c>
      <c r="AR215" s="22" t="s">
        <v>170</v>
      </c>
      <c r="AT215" s="22" t="s">
        <v>166</v>
      </c>
      <c r="AU215" s="22" t="s">
        <v>87</v>
      </c>
      <c r="AY215" s="22" t="s">
        <v>165</v>
      </c>
      <c r="BE215" s="109">
        <f>IF(U215="základná",N215,0)</f>
        <v>0</v>
      </c>
      <c r="BF215" s="109">
        <f>IF(U215="znížená",N215,0)</f>
        <v>0</v>
      </c>
      <c r="BG215" s="109">
        <f>IF(U215="zákl. prenesená",N215,0)</f>
        <v>0</v>
      </c>
      <c r="BH215" s="109">
        <f>IF(U215="zníž. prenesená",N215,0)</f>
        <v>0</v>
      </c>
      <c r="BI215" s="109">
        <f>IF(U215="nulová",N215,0)</f>
        <v>0</v>
      </c>
      <c r="BJ215" s="22" t="s">
        <v>87</v>
      </c>
      <c r="BK215" s="172">
        <f>ROUND(L215*K215,3)</f>
        <v>0</v>
      </c>
      <c r="BL215" s="22" t="s">
        <v>170</v>
      </c>
      <c r="BM215" s="22" t="s">
        <v>269</v>
      </c>
    </row>
    <row r="216" spans="2:65" s="10" customFormat="1" ht="16.5" customHeight="1">
      <c r="B216" s="173"/>
      <c r="C216" s="174"/>
      <c r="D216" s="174"/>
      <c r="E216" s="175" t="s">
        <v>5</v>
      </c>
      <c r="F216" s="284" t="s">
        <v>256</v>
      </c>
      <c r="G216" s="285"/>
      <c r="H216" s="285"/>
      <c r="I216" s="285"/>
      <c r="J216" s="174"/>
      <c r="K216" s="175" t="s">
        <v>5</v>
      </c>
      <c r="L216" s="174"/>
      <c r="M216" s="174"/>
      <c r="N216" s="174"/>
      <c r="O216" s="174"/>
      <c r="P216" s="174"/>
      <c r="Q216" s="174"/>
      <c r="R216" s="176"/>
      <c r="T216" s="177"/>
      <c r="U216" s="174"/>
      <c r="V216" s="174"/>
      <c r="W216" s="174"/>
      <c r="X216" s="174"/>
      <c r="Y216" s="174"/>
      <c r="Z216" s="174"/>
      <c r="AA216" s="178"/>
      <c r="AT216" s="179" t="s">
        <v>172</v>
      </c>
      <c r="AU216" s="179" t="s">
        <v>87</v>
      </c>
      <c r="AV216" s="10" t="s">
        <v>84</v>
      </c>
      <c r="AW216" s="10" t="s">
        <v>33</v>
      </c>
      <c r="AX216" s="10" t="s">
        <v>78</v>
      </c>
      <c r="AY216" s="179" t="s">
        <v>165</v>
      </c>
    </row>
    <row r="217" spans="2:65" s="11" customFormat="1" ht="16.5" customHeight="1">
      <c r="B217" s="180"/>
      <c r="C217" s="181"/>
      <c r="D217" s="181"/>
      <c r="E217" s="182" t="s">
        <v>5</v>
      </c>
      <c r="F217" s="286" t="s">
        <v>263</v>
      </c>
      <c r="G217" s="287"/>
      <c r="H217" s="287"/>
      <c r="I217" s="287"/>
      <c r="J217" s="181"/>
      <c r="K217" s="183">
        <v>1.95</v>
      </c>
      <c r="L217" s="181"/>
      <c r="M217" s="181"/>
      <c r="N217" s="181"/>
      <c r="O217" s="181"/>
      <c r="P217" s="181"/>
      <c r="Q217" s="181"/>
      <c r="R217" s="184"/>
      <c r="T217" s="185"/>
      <c r="U217" s="181"/>
      <c r="V217" s="181"/>
      <c r="W217" s="181"/>
      <c r="X217" s="181"/>
      <c r="Y217" s="181"/>
      <c r="Z217" s="181"/>
      <c r="AA217" s="186"/>
      <c r="AT217" s="187" t="s">
        <v>172</v>
      </c>
      <c r="AU217" s="187" t="s">
        <v>87</v>
      </c>
      <c r="AV217" s="11" t="s">
        <v>87</v>
      </c>
      <c r="AW217" s="11" t="s">
        <v>33</v>
      </c>
      <c r="AX217" s="11" t="s">
        <v>78</v>
      </c>
      <c r="AY217" s="187" t="s">
        <v>165</v>
      </c>
    </row>
    <row r="218" spans="2:65" s="11" customFormat="1" ht="16.5" customHeight="1">
      <c r="B218" s="180"/>
      <c r="C218" s="181"/>
      <c r="D218" s="181"/>
      <c r="E218" s="182" t="s">
        <v>5</v>
      </c>
      <c r="F218" s="286" t="s">
        <v>264</v>
      </c>
      <c r="G218" s="287"/>
      <c r="H218" s="287"/>
      <c r="I218" s="287"/>
      <c r="J218" s="181"/>
      <c r="K218" s="183">
        <v>8.75</v>
      </c>
      <c r="L218" s="181"/>
      <c r="M218" s="181"/>
      <c r="N218" s="181"/>
      <c r="O218" s="181"/>
      <c r="P218" s="181"/>
      <c r="Q218" s="181"/>
      <c r="R218" s="184"/>
      <c r="T218" s="185"/>
      <c r="U218" s="181"/>
      <c r="V218" s="181"/>
      <c r="W218" s="181"/>
      <c r="X218" s="181"/>
      <c r="Y218" s="181"/>
      <c r="Z218" s="181"/>
      <c r="AA218" s="186"/>
      <c r="AT218" s="187" t="s">
        <v>172</v>
      </c>
      <c r="AU218" s="187" t="s">
        <v>87</v>
      </c>
      <c r="AV218" s="11" t="s">
        <v>87</v>
      </c>
      <c r="AW218" s="11" t="s">
        <v>33</v>
      </c>
      <c r="AX218" s="11" t="s">
        <v>78</v>
      </c>
      <c r="AY218" s="187" t="s">
        <v>165</v>
      </c>
    </row>
    <row r="219" spans="2:65" s="11" customFormat="1" ht="16.5" customHeight="1">
      <c r="B219" s="180"/>
      <c r="C219" s="181"/>
      <c r="D219" s="181"/>
      <c r="E219" s="182" t="s">
        <v>5</v>
      </c>
      <c r="F219" s="286" t="s">
        <v>265</v>
      </c>
      <c r="G219" s="287"/>
      <c r="H219" s="287"/>
      <c r="I219" s="287"/>
      <c r="J219" s="181"/>
      <c r="K219" s="183">
        <v>3.8250000000000002</v>
      </c>
      <c r="L219" s="181"/>
      <c r="M219" s="181"/>
      <c r="N219" s="181"/>
      <c r="O219" s="181"/>
      <c r="P219" s="181"/>
      <c r="Q219" s="181"/>
      <c r="R219" s="184"/>
      <c r="T219" s="185"/>
      <c r="U219" s="181"/>
      <c r="V219" s="181"/>
      <c r="W219" s="181"/>
      <c r="X219" s="181"/>
      <c r="Y219" s="181"/>
      <c r="Z219" s="181"/>
      <c r="AA219" s="186"/>
      <c r="AT219" s="187" t="s">
        <v>172</v>
      </c>
      <c r="AU219" s="187" t="s">
        <v>87</v>
      </c>
      <c r="AV219" s="11" t="s">
        <v>87</v>
      </c>
      <c r="AW219" s="11" t="s">
        <v>33</v>
      </c>
      <c r="AX219" s="11" t="s">
        <v>78</v>
      </c>
      <c r="AY219" s="187" t="s">
        <v>165</v>
      </c>
    </row>
    <row r="220" spans="2:65" s="12" customFormat="1" ht="16.5" customHeight="1">
      <c r="B220" s="188"/>
      <c r="C220" s="189"/>
      <c r="D220" s="189"/>
      <c r="E220" s="190" t="s">
        <v>5</v>
      </c>
      <c r="F220" s="288" t="s">
        <v>175</v>
      </c>
      <c r="G220" s="289"/>
      <c r="H220" s="289"/>
      <c r="I220" s="289"/>
      <c r="J220" s="189"/>
      <c r="K220" s="191">
        <v>14.525</v>
      </c>
      <c r="L220" s="189"/>
      <c r="M220" s="189"/>
      <c r="N220" s="189"/>
      <c r="O220" s="189"/>
      <c r="P220" s="189"/>
      <c r="Q220" s="189"/>
      <c r="R220" s="192"/>
      <c r="T220" s="193"/>
      <c r="U220" s="189"/>
      <c r="V220" s="189"/>
      <c r="W220" s="189"/>
      <c r="X220" s="189"/>
      <c r="Y220" s="189"/>
      <c r="Z220" s="189"/>
      <c r="AA220" s="194"/>
      <c r="AT220" s="195" t="s">
        <v>172</v>
      </c>
      <c r="AU220" s="195" t="s">
        <v>87</v>
      </c>
      <c r="AV220" s="12" t="s">
        <v>170</v>
      </c>
      <c r="AW220" s="12" t="s">
        <v>33</v>
      </c>
      <c r="AX220" s="12" t="s">
        <v>84</v>
      </c>
      <c r="AY220" s="195" t="s">
        <v>165</v>
      </c>
    </row>
    <row r="221" spans="2:65" s="1" customFormat="1" ht="25.5" customHeight="1">
      <c r="B221" s="135"/>
      <c r="C221" s="164" t="s">
        <v>219</v>
      </c>
      <c r="D221" s="164" t="s">
        <v>166</v>
      </c>
      <c r="E221" s="165" t="s">
        <v>270</v>
      </c>
      <c r="F221" s="281" t="s">
        <v>271</v>
      </c>
      <c r="G221" s="281"/>
      <c r="H221" s="281"/>
      <c r="I221" s="281"/>
      <c r="J221" s="166" t="s">
        <v>195</v>
      </c>
      <c r="K221" s="167">
        <v>0.222</v>
      </c>
      <c r="L221" s="282">
        <v>0</v>
      </c>
      <c r="M221" s="282"/>
      <c r="N221" s="283">
        <f>ROUND(L221*K221,3)</f>
        <v>0</v>
      </c>
      <c r="O221" s="283"/>
      <c r="P221" s="283"/>
      <c r="Q221" s="283"/>
      <c r="R221" s="138"/>
      <c r="T221" s="169" t="s">
        <v>5</v>
      </c>
      <c r="U221" s="47" t="s">
        <v>45</v>
      </c>
      <c r="V221" s="39"/>
      <c r="W221" s="170">
        <f>V221*K221</f>
        <v>0</v>
      </c>
      <c r="X221" s="170">
        <v>0</v>
      </c>
      <c r="Y221" s="170">
        <f>X221*K221</f>
        <v>0</v>
      </c>
      <c r="Z221" s="170">
        <v>0</v>
      </c>
      <c r="AA221" s="171">
        <f>Z221*K221</f>
        <v>0</v>
      </c>
      <c r="AR221" s="22" t="s">
        <v>170</v>
      </c>
      <c r="AT221" s="22" t="s">
        <v>166</v>
      </c>
      <c r="AU221" s="22" t="s">
        <v>87</v>
      </c>
      <c r="AY221" s="22" t="s">
        <v>165</v>
      </c>
      <c r="BE221" s="109">
        <f>IF(U221="základná",N221,0)</f>
        <v>0</v>
      </c>
      <c r="BF221" s="109">
        <f>IF(U221="znížená",N221,0)</f>
        <v>0</v>
      </c>
      <c r="BG221" s="109">
        <f>IF(U221="zákl. prenesená",N221,0)</f>
        <v>0</v>
      </c>
      <c r="BH221" s="109">
        <f>IF(U221="zníž. prenesená",N221,0)</f>
        <v>0</v>
      </c>
      <c r="BI221" s="109">
        <f>IF(U221="nulová",N221,0)</f>
        <v>0</v>
      </c>
      <c r="BJ221" s="22" t="s">
        <v>87</v>
      </c>
      <c r="BK221" s="172">
        <f>ROUND(L221*K221,3)</f>
        <v>0</v>
      </c>
      <c r="BL221" s="22" t="s">
        <v>170</v>
      </c>
      <c r="BM221" s="22" t="s">
        <v>272</v>
      </c>
    </row>
    <row r="222" spans="2:65" s="9" customFormat="1" ht="29.85" customHeight="1">
      <c r="B222" s="153"/>
      <c r="C222" s="154"/>
      <c r="D222" s="163" t="s">
        <v>121</v>
      </c>
      <c r="E222" s="163"/>
      <c r="F222" s="163"/>
      <c r="G222" s="163"/>
      <c r="H222" s="163"/>
      <c r="I222" s="163"/>
      <c r="J222" s="163"/>
      <c r="K222" s="163"/>
      <c r="L222" s="163"/>
      <c r="M222" s="163"/>
      <c r="N222" s="306">
        <f>BK222</f>
        <v>0</v>
      </c>
      <c r="O222" s="307"/>
      <c r="P222" s="307"/>
      <c r="Q222" s="307"/>
      <c r="R222" s="156"/>
      <c r="T222" s="157"/>
      <c r="U222" s="154"/>
      <c r="V222" s="154"/>
      <c r="W222" s="158">
        <f>SUM(W223:W420)</f>
        <v>0</v>
      </c>
      <c r="X222" s="154"/>
      <c r="Y222" s="158">
        <f>SUM(Y223:Y420)</f>
        <v>0</v>
      </c>
      <c r="Z222" s="154"/>
      <c r="AA222" s="159">
        <f>SUM(AA223:AA420)</f>
        <v>0</v>
      </c>
      <c r="AR222" s="160" t="s">
        <v>84</v>
      </c>
      <c r="AT222" s="161" t="s">
        <v>77</v>
      </c>
      <c r="AU222" s="161" t="s">
        <v>84</v>
      </c>
      <c r="AY222" s="160" t="s">
        <v>165</v>
      </c>
      <c r="BK222" s="162">
        <f>SUM(BK223:BK420)</f>
        <v>0</v>
      </c>
    </row>
    <row r="223" spans="2:65" s="1" customFormat="1" ht="25.5" customHeight="1">
      <c r="B223" s="135"/>
      <c r="C223" s="164" t="s">
        <v>273</v>
      </c>
      <c r="D223" s="164" t="s">
        <v>166</v>
      </c>
      <c r="E223" s="165" t="s">
        <v>274</v>
      </c>
      <c r="F223" s="281" t="s">
        <v>275</v>
      </c>
      <c r="G223" s="281"/>
      <c r="H223" s="281"/>
      <c r="I223" s="281"/>
      <c r="J223" s="166" t="s">
        <v>227</v>
      </c>
      <c r="K223" s="167">
        <v>11.1</v>
      </c>
      <c r="L223" s="282">
        <v>0</v>
      </c>
      <c r="M223" s="282"/>
      <c r="N223" s="283">
        <f>ROUND(L223*K223,3)</f>
        <v>0</v>
      </c>
      <c r="O223" s="283"/>
      <c r="P223" s="283"/>
      <c r="Q223" s="283"/>
      <c r="R223" s="138"/>
      <c r="T223" s="169" t="s">
        <v>5</v>
      </c>
      <c r="U223" s="47" t="s">
        <v>45</v>
      </c>
      <c r="V223" s="39"/>
      <c r="W223" s="170">
        <f>V223*K223</f>
        <v>0</v>
      </c>
      <c r="X223" s="170">
        <v>0</v>
      </c>
      <c r="Y223" s="170">
        <f>X223*K223</f>
        <v>0</v>
      </c>
      <c r="Z223" s="170">
        <v>0</v>
      </c>
      <c r="AA223" s="171">
        <f>Z223*K223</f>
        <v>0</v>
      </c>
      <c r="AR223" s="22" t="s">
        <v>170</v>
      </c>
      <c r="AT223" s="22" t="s">
        <v>166</v>
      </c>
      <c r="AU223" s="22" t="s">
        <v>87</v>
      </c>
      <c r="AY223" s="22" t="s">
        <v>165</v>
      </c>
      <c r="BE223" s="109">
        <f>IF(U223="základná",N223,0)</f>
        <v>0</v>
      </c>
      <c r="BF223" s="109">
        <f>IF(U223="znížená",N223,0)</f>
        <v>0</v>
      </c>
      <c r="BG223" s="109">
        <f>IF(U223="zákl. prenesená",N223,0)</f>
        <v>0</v>
      </c>
      <c r="BH223" s="109">
        <f>IF(U223="zníž. prenesená",N223,0)</f>
        <v>0</v>
      </c>
      <c r="BI223" s="109">
        <f>IF(U223="nulová",N223,0)</f>
        <v>0</v>
      </c>
      <c r="BJ223" s="22" t="s">
        <v>87</v>
      </c>
      <c r="BK223" s="172">
        <f>ROUND(L223*K223,3)</f>
        <v>0</v>
      </c>
      <c r="BL223" s="22" t="s">
        <v>170</v>
      </c>
      <c r="BM223" s="22" t="s">
        <v>276</v>
      </c>
    </row>
    <row r="224" spans="2:65" s="10" customFormat="1" ht="16.5" customHeight="1">
      <c r="B224" s="173"/>
      <c r="C224" s="174"/>
      <c r="D224" s="174"/>
      <c r="E224" s="175" t="s">
        <v>5</v>
      </c>
      <c r="F224" s="284" t="s">
        <v>277</v>
      </c>
      <c r="G224" s="285"/>
      <c r="H224" s="285"/>
      <c r="I224" s="285"/>
      <c r="J224" s="174"/>
      <c r="K224" s="175" t="s">
        <v>5</v>
      </c>
      <c r="L224" s="174"/>
      <c r="M224" s="174"/>
      <c r="N224" s="174"/>
      <c r="O224" s="174"/>
      <c r="P224" s="174"/>
      <c r="Q224" s="174"/>
      <c r="R224" s="176"/>
      <c r="T224" s="177"/>
      <c r="U224" s="174"/>
      <c r="V224" s="174"/>
      <c r="W224" s="174"/>
      <c r="X224" s="174"/>
      <c r="Y224" s="174"/>
      <c r="Z224" s="174"/>
      <c r="AA224" s="178"/>
      <c r="AT224" s="179" t="s">
        <v>172</v>
      </c>
      <c r="AU224" s="179" t="s">
        <v>87</v>
      </c>
      <c r="AV224" s="10" t="s">
        <v>84</v>
      </c>
      <c r="AW224" s="10" t="s">
        <v>33</v>
      </c>
      <c r="AX224" s="10" t="s">
        <v>78</v>
      </c>
      <c r="AY224" s="179" t="s">
        <v>165</v>
      </c>
    </row>
    <row r="225" spans="2:65" s="10" customFormat="1" ht="25.5" customHeight="1">
      <c r="B225" s="173"/>
      <c r="C225" s="174"/>
      <c r="D225" s="174"/>
      <c r="E225" s="175" t="s">
        <v>5</v>
      </c>
      <c r="F225" s="292" t="s">
        <v>278</v>
      </c>
      <c r="G225" s="293"/>
      <c r="H225" s="293"/>
      <c r="I225" s="293"/>
      <c r="J225" s="174"/>
      <c r="K225" s="175" t="s">
        <v>5</v>
      </c>
      <c r="L225" s="174"/>
      <c r="M225" s="174"/>
      <c r="N225" s="174"/>
      <c r="O225" s="174"/>
      <c r="P225" s="174"/>
      <c r="Q225" s="174"/>
      <c r="R225" s="176"/>
      <c r="T225" s="177"/>
      <c r="U225" s="174"/>
      <c r="V225" s="174"/>
      <c r="W225" s="174"/>
      <c r="X225" s="174"/>
      <c r="Y225" s="174"/>
      <c r="Z225" s="174"/>
      <c r="AA225" s="178"/>
      <c r="AT225" s="179" t="s">
        <v>172</v>
      </c>
      <c r="AU225" s="179" t="s">
        <v>87</v>
      </c>
      <c r="AV225" s="10" t="s">
        <v>84</v>
      </c>
      <c r="AW225" s="10" t="s">
        <v>33</v>
      </c>
      <c r="AX225" s="10" t="s">
        <v>78</v>
      </c>
      <c r="AY225" s="179" t="s">
        <v>165</v>
      </c>
    </row>
    <row r="226" spans="2:65" s="11" customFormat="1" ht="16.5" customHeight="1">
      <c r="B226" s="180"/>
      <c r="C226" s="181"/>
      <c r="D226" s="181"/>
      <c r="E226" s="182" t="s">
        <v>5</v>
      </c>
      <c r="F226" s="286" t="s">
        <v>279</v>
      </c>
      <c r="G226" s="287"/>
      <c r="H226" s="287"/>
      <c r="I226" s="287"/>
      <c r="J226" s="181"/>
      <c r="K226" s="183">
        <v>1.6</v>
      </c>
      <c r="L226" s="181"/>
      <c r="M226" s="181"/>
      <c r="N226" s="181"/>
      <c r="O226" s="181"/>
      <c r="P226" s="181"/>
      <c r="Q226" s="181"/>
      <c r="R226" s="184"/>
      <c r="T226" s="185"/>
      <c r="U226" s="181"/>
      <c r="V226" s="181"/>
      <c r="W226" s="181"/>
      <c r="X226" s="181"/>
      <c r="Y226" s="181"/>
      <c r="Z226" s="181"/>
      <c r="AA226" s="186"/>
      <c r="AT226" s="187" t="s">
        <v>172</v>
      </c>
      <c r="AU226" s="187" t="s">
        <v>87</v>
      </c>
      <c r="AV226" s="11" t="s">
        <v>87</v>
      </c>
      <c r="AW226" s="11" t="s">
        <v>33</v>
      </c>
      <c r="AX226" s="11" t="s">
        <v>78</v>
      </c>
      <c r="AY226" s="187" t="s">
        <v>165</v>
      </c>
    </row>
    <row r="227" spans="2:65" s="11" customFormat="1" ht="16.5" customHeight="1">
      <c r="B227" s="180"/>
      <c r="C227" s="181"/>
      <c r="D227" s="181"/>
      <c r="E227" s="182" t="s">
        <v>5</v>
      </c>
      <c r="F227" s="286" t="s">
        <v>279</v>
      </c>
      <c r="G227" s="287"/>
      <c r="H227" s="287"/>
      <c r="I227" s="287"/>
      <c r="J227" s="181"/>
      <c r="K227" s="183">
        <v>1.6</v>
      </c>
      <c r="L227" s="181"/>
      <c r="M227" s="181"/>
      <c r="N227" s="181"/>
      <c r="O227" s="181"/>
      <c r="P227" s="181"/>
      <c r="Q227" s="181"/>
      <c r="R227" s="184"/>
      <c r="T227" s="185"/>
      <c r="U227" s="181"/>
      <c r="V227" s="181"/>
      <c r="W227" s="181"/>
      <c r="X227" s="181"/>
      <c r="Y227" s="181"/>
      <c r="Z227" s="181"/>
      <c r="AA227" s="186"/>
      <c r="AT227" s="187" t="s">
        <v>172</v>
      </c>
      <c r="AU227" s="187" t="s">
        <v>87</v>
      </c>
      <c r="AV227" s="11" t="s">
        <v>87</v>
      </c>
      <c r="AW227" s="11" t="s">
        <v>33</v>
      </c>
      <c r="AX227" s="11" t="s">
        <v>78</v>
      </c>
      <c r="AY227" s="187" t="s">
        <v>165</v>
      </c>
    </row>
    <row r="228" spans="2:65" s="11" customFormat="1" ht="16.5" customHeight="1">
      <c r="B228" s="180"/>
      <c r="C228" s="181"/>
      <c r="D228" s="181"/>
      <c r="E228" s="182" t="s">
        <v>5</v>
      </c>
      <c r="F228" s="286" t="s">
        <v>280</v>
      </c>
      <c r="G228" s="287"/>
      <c r="H228" s="287"/>
      <c r="I228" s="287"/>
      <c r="J228" s="181"/>
      <c r="K228" s="183">
        <v>1.6</v>
      </c>
      <c r="L228" s="181"/>
      <c r="M228" s="181"/>
      <c r="N228" s="181"/>
      <c r="O228" s="181"/>
      <c r="P228" s="181"/>
      <c r="Q228" s="181"/>
      <c r="R228" s="184"/>
      <c r="T228" s="185"/>
      <c r="U228" s="181"/>
      <c r="V228" s="181"/>
      <c r="W228" s="181"/>
      <c r="X228" s="181"/>
      <c r="Y228" s="181"/>
      <c r="Z228" s="181"/>
      <c r="AA228" s="186"/>
      <c r="AT228" s="187" t="s">
        <v>172</v>
      </c>
      <c r="AU228" s="187" t="s">
        <v>87</v>
      </c>
      <c r="AV228" s="11" t="s">
        <v>87</v>
      </c>
      <c r="AW228" s="11" t="s">
        <v>33</v>
      </c>
      <c r="AX228" s="11" t="s">
        <v>78</v>
      </c>
      <c r="AY228" s="187" t="s">
        <v>165</v>
      </c>
    </row>
    <row r="229" spans="2:65" s="11" customFormat="1" ht="16.5" customHeight="1">
      <c r="B229" s="180"/>
      <c r="C229" s="181"/>
      <c r="D229" s="181"/>
      <c r="E229" s="182" t="s">
        <v>5</v>
      </c>
      <c r="F229" s="286" t="s">
        <v>281</v>
      </c>
      <c r="G229" s="287"/>
      <c r="H229" s="287"/>
      <c r="I229" s="287"/>
      <c r="J229" s="181"/>
      <c r="K229" s="183">
        <v>3.3</v>
      </c>
      <c r="L229" s="181"/>
      <c r="M229" s="181"/>
      <c r="N229" s="181"/>
      <c r="O229" s="181"/>
      <c r="P229" s="181"/>
      <c r="Q229" s="181"/>
      <c r="R229" s="184"/>
      <c r="T229" s="185"/>
      <c r="U229" s="181"/>
      <c r="V229" s="181"/>
      <c r="W229" s="181"/>
      <c r="X229" s="181"/>
      <c r="Y229" s="181"/>
      <c r="Z229" s="181"/>
      <c r="AA229" s="186"/>
      <c r="AT229" s="187" t="s">
        <v>172</v>
      </c>
      <c r="AU229" s="187" t="s">
        <v>87</v>
      </c>
      <c r="AV229" s="11" t="s">
        <v>87</v>
      </c>
      <c r="AW229" s="11" t="s">
        <v>33</v>
      </c>
      <c r="AX229" s="11" t="s">
        <v>78</v>
      </c>
      <c r="AY229" s="187" t="s">
        <v>165</v>
      </c>
    </row>
    <row r="230" spans="2:65" s="11" customFormat="1" ht="16.5" customHeight="1">
      <c r="B230" s="180"/>
      <c r="C230" s="181"/>
      <c r="D230" s="181"/>
      <c r="E230" s="182" t="s">
        <v>5</v>
      </c>
      <c r="F230" s="286" t="s">
        <v>282</v>
      </c>
      <c r="G230" s="287"/>
      <c r="H230" s="287"/>
      <c r="I230" s="287"/>
      <c r="J230" s="181"/>
      <c r="K230" s="183">
        <v>1.8</v>
      </c>
      <c r="L230" s="181"/>
      <c r="M230" s="181"/>
      <c r="N230" s="181"/>
      <c r="O230" s="181"/>
      <c r="P230" s="181"/>
      <c r="Q230" s="181"/>
      <c r="R230" s="184"/>
      <c r="T230" s="185"/>
      <c r="U230" s="181"/>
      <c r="V230" s="181"/>
      <c r="W230" s="181"/>
      <c r="X230" s="181"/>
      <c r="Y230" s="181"/>
      <c r="Z230" s="181"/>
      <c r="AA230" s="186"/>
      <c r="AT230" s="187" t="s">
        <v>172</v>
      </c>
      <c r="AU230" s="187" t="s">
        <v>87</v>
      </c>
      <c r="AV230" s="11" t="s">
        <v>87</v>
      </c>
      <c r="AW230" s="11" t="s">
        <v>33</v>
      </c>
      <c r="AX230" s="11" t="s">
        <v>78</v>
      </c>
      <c r="AY230" s="187" t="s">
        <v>165</v>
      </c>
    </row>
    <row r="231" spans="2:65" s="11" customFormat="1" ht="16.5" customHeight="1">
      <c r="B231" s="180"/>
      <c r="C231" s="181"/>
      <c r="D231" s="181"/>
      <c r="E231" s="182" t="s">
        <v>5</v>
      </c>
      <c r="F231" s="286" t="s">
        <v>283</v>
      </c>
      <c r="G231" s="287"/>
      <c r="H231" s="287"/>
      <c r="I231" s="287"/>
      <c r="J231" s="181"/>
      <c r="K231" s="183">
        <v>1.2</v>
      </c>
      <c r="L231" s="181"/>
      <c r="M231" s="181"/>
      <c r="N231" s="181"/>
      <c r="O231" s="181"/>
      <c r="P231" s="181"/>
      <c r="Q231" s="181"/>
      <c r="R231" s="184"/>
      <c r="T231" s="185"/>
      <c r="U231" s="181"/>
      <c r="V231" s="181"/>
      <c r="W231" s="181"/>
      <c r="X231" s="181"/>
      <c r="Y231" s="181"/>
      <c r="Z231" s="181"/>
      <c r="AA231" s="186"/>
      <c r="AT231" s="187" t="s">
        <v>172</v>
      </c>
      <c r="AU231" s="187" t="s">
        <v>87</v>
      </c>
      <c r="AV231" s="11" t="s">
        <v>87</v>
      </c>
      <c r="AW231" s="11" t="s">
        <v>33</v>
      </c>
      <c r="AX231" s="11" t="s">
        <v>78</v>
      </c>
      <c r="AY231" s="187" t="s">
        <v>165</v>
      </c>
    </row>
    <row r="232" spans="2:65" s="12" customFormat="1" ht="16.5" customHeight="1">
      <c r="B232" s="188"/>
      <c r="C232" s="189"/>
      <c r="D232" s="189"/>
      <c r="E232" s="190" t="s">
        <v>5</v>
      </c>
      <c r="F232" s="288" t="s">
        <v>175</v>
      </c>
      <c r="G232" s="289"/>
      <c r="H232" s="289"/>
      <c r="I232" s="289"/>
      <c r="J232" s="189"/>
      <c r="K232" s="191">
        <v>11.1</v>
      </c>
      <c r="L232" s="189"/>
      <c r="M232" s="189"/>
      <c r="N232" s="189"/>
      <c r="O232" s="189"/>
      <c r="P232" s="189"/>
      <c r="Q232" s="189"/>
      <c r="R232" s="192"/>
      <c r="T232" s="193"/>
      <c r="U232" s="189"/>
      <c r="V232" s="189"/>
      <c r="W232" s="189"/>
      <c r="X232" s="189"/>
      <c r="Y232" s="189"/>
      <c r="Z232" s="189"/>
      <c r="AA232" s="194"/>
      <c r="AT232" s="195" t="s">
        <v>172</v>
      </c>
      <c r="AU232" s="195" t="s">
        <v>87</v>
      </c>
      <c r="AV232" s="12" t="s">
        <v>170</v>
      </c>
      <c r="AW232" s="12" t="s">
        <v>33</v>
      </c>
      <c r="AX232" s="12" t="s">
        <v>84</v>
      </c>
      <c r="AY232" s="195" t="s">
        <v>165</v>
      </c>
    </row>
    <row r="233" spans="2:65" s="1" customFormat="1" ht="25.5" customHeight="1">
      <c r="B233" s="135"/>
      <c r="C233" s="164" t="s">
        <v>222</v>
      </c>
      <c r="D233" s="164" t="s">
        <v>166</v>
      </c>
      <c r="E233" s="165" t="s">
        <v>284</v>
      </c>
      <c r="F233" s="281" t="s">
        <v>285</v>
      </c>
      <c r="G233" s="281"/>
      <c r="H233" s="281"/>
      <c r="I233" s="281"/>
      <c r="J233" s="166" t="s">
        <v>227</v>
      </c>
      <c r="K233" s="167">
        <v>334.37599999999998</v>
      </c>
      <c r="L233" s="282">
        <v>0</v>
      </c>
      <c r="M233" s="282"/>
      <c r="N233" s="283">
        <f>ROUND(L233*K233,3)</f>
        <v>0</v>
      </c>
      <c r="O233" s="283"/>
      <c r="P233" s="283"/>
      <c r="Q233" s="283"/>
      <c r="R233" s="138"/>
      <c r="T233" s="169" t="s">
        <v>5</v>
      </c>
      <c r="U233" s="47" t="s">
        <v>45</v>
      </c>
      <c r="V233" s="39"/>
      <c r="W233" s="170">
        <f>V233*K233</f>
        <v>0</v>
      </c>
      <c r="X233" s="170">
        <v>0</v>
      </c>
      <c r="Y233" s="170">
        <f>X233*K233</f>
        <v>0</v>
      </c>
      <c r="Z233" s="170">
        <v>0</v>
      </c>
      <c r="AA233" s="171">
        <f>Z233*K233</f>
        <v>0</v>
      </c>
      <c r="AR233" s="22" t="s">
        <v>170</v>
      </c>
      <c r="AT233" s="22" t="s">
        <v>166</v>
      </c>
      <c r="AU233" s="22" t="s">
        <v>87</v>
      </c>
      <c r="AY233" s="22" t="s">
        <v>165</v>
      </c>
      <c r="BE233" s="109">
        <f>IF(U233="základná",N233,0)</f>
        <v>0</v>
      </c>
      <c r="BF233" s="109">
        <f>IF(U233="znížená",N233,0)</f>
        <v>0</v>
      </c>
      <c r="BG233" s="109">
        <f>IF(U233="zákl. prenesená",N233,0)</f>
        <v>0</v>
      </c>
      <c r="BH233" s="109">
        <f>IF(U233="zníž. prenesená",N233,0)</f>
        <v>0</v>
      </c>
      <c r="BI233" s="109">
        <f>IF(U233="nulová",N233,0)</f>
        <v>0</v>
      </c>
      <c r="BJ233" s="22" t="s">
        <v>87</v>
      </c>
      <c r="BK233" s="172">
        <f>ROUND(L233*K233,3)</f>
        <v>0</v>
      </c>
      <c r="BL233" s="22" t="s">
        <v>170</v>
      </c>
      <c r="BM233" s="22" t="s">
        <v>286</v>
      </c>
    </row>
    <row r="234" spans="2:65" s="10" customFormat="1" ht="16.5" customHeight="1">
      <c r="B234" s="173"/>
      <c r="C234" s="174"/>
      <c r="D234" s="174"/>
      <c r="E234" s="175" t="s">
        <v>5</v>
      </c>
      <c r="F234" s="284" t="s">
        <v>277</v>
      </c>
      <c r="G234" s="285"/>
      <c r="H234" s="285"/>
      <c r="I234" s="285"/>
      <c r="J234" s="174"/>
      <c r="K234" s="175" t="s">
        <v>5</v>
      </c>
      <c r="L234" s="174"/>
      <c r="M234" s="174"/>
      <c r="N234" s="174"/>
      <c r="O234" s="174"/>
      <c r="P234" s="174"/>
      <c r="Q234" s="174"/>
      <c r="R234" s="176"/>
      <c r="T234" s="177"/>
      <c r="U234" s="174"/>
      <c r="V234" s="174"/>
      <c r="W234" s="174"/>
      <c r="X234" s="174"/>
      <c r="Y234" s="174"/>
      <c r="Z234" s="174"/>
      <c r="AA234" s="178"/>
      <c r="AT234" s="179" t="s">
        <v>172</v>
      </c>
      <c r="AU234" s="179" t="s">
        <v>87</v>
      </c>
      <c r="AV234" s="10" t="s">
        <v>84</v>
      </c>
      <c r="AW234" s="10" t="s">
        <v>33</v>
      </c>
      <c r="AX234" s="10" t="s">
        <v>78</v>
      </c>
      <c r="AY234" s="179" t="s">
        <v>165</v>
      </c>
    </row>
    <row r="235" spans="2:65" s="10" customFormat="1" ht="16.5" customHeight="1">
      <c r="B235" s="173"/>
      <c r="C235" s="174"/>
      <c r="D235" s="174"/>
      <c r="E235" s="175" t="s">
        <v>5</v>
      </c>
      <c r="F235" s="292" t="s">
        <v>287</v>
      </c>
      <c r="G235" s="293"/>
      <c r="H235" s="293"/>
      <c r="I235" s="293"/>
      <c r="J235" s="174"/>
      <c r="K235" s="175" t="s">
        <v>5</v>
      </c>
      <c r="L235" s="174"/>
      <c r="M235" s="174"/>
      <c r="N235" s="174"/>
      <c r="O235" s="174"/>
      <c r="P235" s="174"/>
      <c r="Q235" s="174"/>
      <c r="R235" s="176"/>
      <c r="T235" s="177"/>
      <c r="U235" s="174"/>
      <c r="V235" s="174"/>
      <c r="W235" s="174"/>
      <c r="X235" s="174"/>
      <c r="Y235" s="174"/>
      <c r="Z235" s="174"/>
      <c r="AA235" s="178"/>
      <c r="AT235" s="179" t="s">
        <v>172</v>
      </c>
      <c r="AU235" s="179" t="s">
        <v>87</v>
      </c>
      <c r="AV235" s="10" t="s">
        <v>84</v>
      </c>
      <c r="AW235" s="10" t="s">
        <v>33</v>
      </c>
      <c r="AX235" s="10" t="s">
        <v>78</v>
      </c>
      <c r="AY235" s="179" t="s">
        <v>165</v>
      </c>
    </row>
    <row r="236" spans="2:65" s="11" customFormat="1" ht="16.5" customHeight="1">
      <c r="B236" s="180"/>
      <c r="C236" s="181"/>
      <c r="D236" s="181"/>
      <c r="E236" s="182" t="s">
        <v>5</v>
      </c>
      <c r="F236" s="286" t="s">
        <v>288</v>
      </c>
      <c r="G236" s="287"/>
      <c r="H236" s="287"/>
      <c r="I236" s="287"/>
      <c r="J236" s="181"/>
      <c r="K236" s="183">
        <v>15.134</v>
      </c>
      <c r="L236" s="181"/>
      <c r="M236" s="181"/>
      <c r="N236" s="181"/>
      <c r="O236" s="181"/>
      <c r="P236" s="181"/>
      <c r="Q236" s="181"/>
      <c r="R236" s="184"/>
      <c r="T236" s="185"/>
      <c r="U236" s="181"/>
      <c r="V236" s="181"/>
      <c r="W236" s="181"/>
      <c r="X236" s="181"/>
      <c r="Y236" s="181"/>
      <c r="Z236" s="181"/>
      <c r="AA236" s="186"/>
      <c r="AT236" s="187" t="s">
        <v>172</v>
      </c>
      <c r="AU236" s="187" t="s">
        <v>87</v>
      </c>
      <c r="AV236" s="11" t="s">
        <v>87</v>
      </c>
      <c r="AW236" s="11" t="s">
        <v>33</v>
      </c>
      <c r="AX236" s="11" t="s">
        <v>78</v>
      </c>
      <c r="AY236" s="187" t="s">
        <v>165</v>
      </c>
    </row>
    <row r="237" spans="2:65" s="11" customFormat="1" ht="16.5" customHeight="1">
      <c r="B237" s="180"/>
      <c r="C237" s="181"/>
      <c r="D237" s="181"/>
      <c r="E237" s="182" t="s">
        <v>5</v>
      </c>
      <c r="F237" s="286" t="s">
        <v>288</v>
      </c>
      <c r="G237" s="287"/>
      <c r="H237" s="287"/>
      <c r="I237" s="287"/>
      <c r="J237" s="181"/>
      <c r="K237" s="183">
        <v>15.134</v>
      </c>
      <c r="L237" s="181"/>
      <c r="M237" s="181"/>
      <c r="N237" s="181"/>
      <c r="O237" s="181"/>
      <c r="P237" s="181"/>
      <c r="Q237" s="181"/>
      <c r="R237" s="184"/>
      <c r="T237" s="185"/>
      <c r="U237" s="181"/>
      <c r="V237" s="181"/>
      <c r="W237" s="181"/>
      <c r="X237" s="181"/>
      <c r="Y237" s="181"/>
      <c r="Z237" s="181"/>
      <c r="AA237" s="186"/>
      <c r="AT237" s="187" t="s">
        <v>172</v>
      </c>
      <c r="AU237" s="187" t="s">
        <v>87</v>
      </c>
      <c r="AV237" s="11" t="s">
        <v>87</v>
      </c>
      <c r="AW237" s="11" t="s">
        <v>33</v>
      </c>
      <c r="AX237" s="11" t="s">
        <v>78</v>
      </c>
      <c r="AY237" s="187" t="s">
        <v>165</v>
      </c>
    </row>
    <row r="238" spans="2:65" s="11" customFormat="1" ht="16.5" customHeight="1">
      <c r="B238" s="180"/>
      <c r="C238" s="181"/>
      <c r="D238" s="181"/>
      <c r="E238" s="182" t="s">
        <v>5</v>
      </c>
      <c r="F238" s="286" t="s">
        <v>289</v>
      </c>
      <c r="G238" s="287"/>
      <c r="H238" s="287"/>
      <c r="I238" s="287"/>
      <c r="J238" s="181"/>
      <c r="K238" s="183">
        <v>62.322000000000003</v>
      </c>
      <c r="L238" s="181"/>
      <c r="M238" s="181"/>
      <c r="N238" s="181"/>
      <c r="O238" s="181"/>
      <c r="P238" s="181"/>
      <c r="Q238" s="181"/>
      <c r="R238" s="184"/>
      <c r="T238" s="185"/>
      <c r="U238" s="181"/>
      <c r="V238" s="181"/>
      <c r="W238" s="181"/>
      <c r="X238" s="181"/>
      <c r="Y238" s="181"/>
      <c r="Z238" s="181"/>
      <c r="AA238" s="186"/>
      <c r="AT238" s="187" t="s">
        <v>172</v>
      </c>
      <c r="AU238" s="187" t="s">
        <v>87</v>
      </c>
      <c r="AV238" s="11" t="s">
        <v>87</v>
      </c>
      <c r="AW238" s="11" t="s">
        <v>33</v>
      </c>
      <c r="AX238" s="11" t="s">
        <v>78</v>
      </c>
      <c r="AY238" s="187" t="s">
        <v>165</v>
      </c>
    </row>
    <row r="239" spans="2:65" s="11" customFormat="1" ht="16.5" customHeight="1">
      <c r="B239" s="180"/>
      <c r="C239" s="181"/>
      <c r="D239" s="181"/>
      <c r="E239" s="182" t="s">
        <v>5</v>
      </c>
      <c r="F239" s="286" t="s">
        <v>290</v>
      </c>
      <c r="G239" s="287"/>
      <c r="H239" s="287"/>
      <c r="I239" s="287"/>
      <c r="J239" s="181"/>
      <c r="K239" s="183">
        <v>2.98</v>
      </c>
      <c r="L239" s="181"/>
      <c r="M239" s="181"/>
      <c r="N239" s="181"/>
      <c r="O239" s="181"/>
      <c r="P239" s="181"/>
      <c r="Q239" s="181"/>
      <c r="R239" s="184"/>
      <c r="T239" s="185"/>
      <c r="U239" s="181"/>
      <c r="V239" s="181"/>
      <c r="W239" s="181"/>
      <c r="X239" s="181"/>
      <c r="Y239" s="181"/>
      <c r="Z239" s="181"/>
      <c r="AA239" s="186"/>
      <c r="AT239" s="187" t="s">
        <v>172</v>
      </c>
      <c r="AU239" s="187" t="s">
        <v>87</v>
      </c>
      <c r="AV239" s="11" t="s">
        <v>87</v>
      </c>
      <c r="AW239" s="11" t="s">
        <v>33</v>
      </c>
      <c r="AX239" s="11" t="s">
        <v>78</v>
      </c>
      <c r="AY239" s="187" t="s">
        <v>165</v>
      </c>
    </row>
    <row r="240" spans="2:65" s="11" customFormat="1" ht="16.5" customHeight="1">
      <c r="B240" s="180"/>
      <c r="C240" s="181"/>
      <c r="D240" s="181"/>
      <c r="E240" s="182" t="s">
        <v>5</v>
      </c>
      <c r="F240" s="286" t="s">
        <v>291</v>
      </c>
      <c r="G240" s="287"/>
      <c r="H240" s="287"/>
      <c r="I240" s="287"/>
      <c r="J240" s="181"/>
      <c r="K240" s="183">
        <v>14.694000000000001</v>
      </c>
      <c r="L240" s="181"/>
      <c r="M240" s="181"/>
      <c r="N240" s="181"/>
      <c r="O240" s="181"/>
      <c r="P240" s="181"/>
      <c r="Q240" s="181"/>
      <c r="R240" s="184"/>
      <c r="T240" s="185"/>
      <c r="U240" s="181"/>
      <c r="V240" s="181"/>
      <c r="W240" s="181"/>
      <c r="X240" s="181"/>
      <c r="Y240" s="181"/>
      <c r="Z240" s="181"/>
      <c r="AA240" s="186"/>
      <c r="AT240" s="187" t="s">
        <v>172</v>
      </c>
      <c r="AU240" s="187" t="s">
        <v>87</v>
      </c>
      <c r="AV240" s="11" t="s">
        <v>87</v>
      </c>
      <c r="AW240" s="11" t="s">
        <v>33</v>
      </c>
      <c r="AX240" s="11" t="s">
        <v>78</v>
      </c>
      <c r="AY240" s="187" t="s">
        <v>165</v>
      </c>
    </row>
    <row r="241" spans="2:51" s="11" customFormat="1" ht="16.5" customHeight="1">
      <c r="B241" s="180"/>
      <c r="C241" s="181"/>
      <c r="D241" s="181"/>
      <c r="E241" s="182" t="s">
        <v>5</v>
      </c>
      <c r="F241" s="286" t="s">
        <v>292</v>
      </c>
      <c r="G241" s="287"/>
      <c r="H241" s="287"/>
      <c r="I241" s="287"/>
      <c r="J241" s="181"/>
      <c r="K241" s="183">
        <v>14.28</v>
      </c>
      <c r="L241" s="181"/>
      <c r="M241" s="181"/>
      <c r="N241" s="181"/>
      <c r="O241" s="181"/>
      <c r="P241" s="181"/>
      <c r="Q241" s="181"/>
      <c r="R241" s="184"/>
      <c r="T241" s="185"/>
      <c r="U241" s="181"/>
      <c r="V241" s="181"/>
      <c r="W241" s="181"/>
      <c r="X241" s="181"/>
      <c r="Y241" s="181"/>
      <c r="Z241" s="181"/>
      <c r="AA241" s="186"/>
      <c r="AT241" s="187" t="s">
        <v>172</v>
      </c>
      <c r="AU241" s="187" t="s">
        <v>87</v>
      </c>
      <c r="AV241" s="11" t="s">
        <v>87</v>
      </c>
      <c r="AW241" s="11" t="s">
        <v>33</v>
      </c>
      <c r="AX241" s="11" t="s">
        <v>78</v>
      </c>
      <c r="AY241" s="187" t="s">
        <v>165</v>
      </c>
    </row>
    <row r="242" spans="2:51" s="11" customFormat="1" ht="16.5" customHeight="1">
      <c r="B242" s="180"/>
      <c r="C242" s="181"/>
      <c r="D242" s="181"/>
      <c r="E242" s="182" t="s">
        <v>5</v>
      </c>
      <c r="F242" s="286" t="s">
        <v>293</v>
      </c>
      <c r="G242" s="287"/>
      <c r="H242" s="287"/>
      <c r="I242" s="287"/>
      <c r="J242" s="181"/>
      <c r="K242" s="183">
        <v>7.84</v>
      </c>
      <c r="L242" s="181"/>
      <c r="M242" s="181"/>
      <c r="N242" s="181"/>
      <c r="O242" s="181"/>
      <c r="P242" s="181"/>
      <c r="Q242" s="181"/>
      <c r="R242" s="184"/>
      <c r="T242" s="185"/>
      <c r="U242" s="181"/>
      <c r="V242" s="181"/>
      <c r="W242" s="181"/>
      <c r="X242" s="181"/>
      <c r="Y242" s="181"/>
      <c r="Z242" s="181"/>
      <c r="AA242" s="186"/>
      <c r="AT242" s="187" t="s">
        <v>172</v>
      </c>
      <c r="AU242" s="187" t="s">
        <v>87</v>
      </c>
      <c r="AV242" s="11" t="s">
        <v>87</v>
      </c>
      <c r="AW242" s="11" t="s">
        <v>33</v>
      </c>
      <c r="AX242" s="11" t="s">
        <v>78</v>
      </c>
      <c r="AY242" s="187" t="s">
        <v>165</v>
      </c>
    </row>
    <row r="243" spans="2:51" s="13" customFormat="1" ht="16.5" customHeight="1">
      <c r="B243" s="196"/>
      <c r="C243" s="197"/>
      <c r="D243" s="197"/>
      <c r="E243" s="198" t="s">
        <v>5</v>
      </c>
      <c r="F243" s="294" t="s">
        <v>294</v>
      </c>
      <c r="G243" s="295"/>
      <c r="H243" s="295"/>
      <c r="I243" s="295"/>
      <c r="J243" s="197"/>
      <c r="K243" s="199">
        <v>132.38399999999999</v>
      </c>
      <c r="L243" s="197"/>
      <c r="M243" s="197"/>
      <c r="N243" s="197"/>
      <c r="O243" s="197"/>
      <c r="P243" s="197"/>
      <c r="Q243" s="197"/>
      <c r="R243" s="200"/>
      <c r="T243" s="201"/>
      <c r="U243" s="197"/>
      <c r="V243" s="197"/>
      <c r="W243" s="197"/>
      <c r="X243" s="197"/>
      <c r="Y243" s="197"/>
      <c r="Z243" s="197"/>
      <c r="AA243" s="202"/>
      <c r="AT243" s="203" t="s">
        <v>172</v>
      </c>
      <c r="AU243" s="203" t="s">
        <v>87</v>
      </c>
      <c r="AV243" s="13" t="s">
        <v>90</v>
      </c>
      <c r="AW243" s="13" t="s">
        <v>33</v>
      </c>
      <c r="AX243" s="13" t="s">
        <v>78</v>
      </c>
      <c r="AY243" s="203" t="s">
        <v>165</v>
      </c>
    </row>
    <row r="244" spans="2:51" s="10" customFormat="1" ht="16.5" customHeight="1">
      <c r="B244" s="173"/>
      <c r="C244" s="174"/>
      <c r="D244" s="174"/>
      <c r="E244" s="175" t="s">
        <v>5</v>
      </c>
      <c r="F244" s="292" t="s">
        <v>295</v>
      </c>
      <c r="G244" s="293"/>
      <c r="H244" s="293"/>
      <c r="I244" s="293"/>
      <c r="J244" s="174"/>
      <c r="K244" s="175" t="s">
        <v>5</v>
      </c>
      <c r="L244" s="174"/>
      <c r="M244" s="174"/>
      <c r="N244" s="174"/>
      <c r="O244" s="174"/>
      <c r="P244" s="174"/>
      <c r="Q244" s="174"/>
      <c r="R244" s="176"/>
      <c r="T244" s="177"/>
      <c r="U244" s="174"/>
      <c r="V244" s="174"/>
      <c r="W244" s="174"/>
      <c r="X244" s="174"/>
      <c r="Y244" s="174"/>
      <c r="Z244" s="174"/>
      <c r="AA244" s="178"/>
      <c r="AT244" s="179" t="s">
        <v>172</v>
      </c>
      <c r="AU244" s="179" t="s">
        <v>87</v>
      </c>
      <c r="AV244" s="10" t="s">
        <v>84</v>
      </c>
      <c r="AW244" s="10" t="s">
        <v>33</v>
      </c>
      <c r="AX244" s="10" t="s">
        <v>78</v>
      </c>
      <c r="AY244" s="179" t="s">
        <v>165</v>
      </c>
    </row>
    <row r="245" spans="2:51" s="10" customFormat="1" ht="16.5" customHeight="1">
      <c r="B245" s="173"/>
      <c r="C245" s="174"/>
      <c r="D245" s="174"/>
      <c r="E245" s="175" t="s">
        <v>5</v>
      </c>
      <c r="F245" s="292" t="s">
        <v>296</v>
      </c>
      <c r="G245" s="293"/>
      <c r="H245" s="293"/>
      <c r="I245" s="293"/>
      <c r="J245" s="174"/>
      <c r="K245" s="175" t="s">
        <v>5</v>
      </c>
      <c r="L245" s="174"/>
      <c r="M245" s="174"/>
      <c r="N245" s="174"/>
      <c r="O245" s="174"/>
      <c r="P245" s="174"/>
      <c r="Q245" s="174"/>
      <c r="R245" s="176"/>
      <c r="T245" s="177"/>
      <c r="U245" s="174"/>
      <c r="V245" s="174"/>
      <c r="W245" s="174"/>
      <c r="X245" s="174"/>
      <c r="Y245" s="174"/>
      <c r="Z245" s="174"/>
      <c r="AA245" s="178"/>
      <c r="AT245" s="179" t="s">
        <v>172</v>
      </c>
      <c r="AU245" s="179" t="s">
        <v>87</v>
      </c>
      <c r="AV245" s="10" t="s">
        <v>84</v>
      </c>
      <c r="AW245" s="10" t="s">
        <v>33</v>
      </c>
      <c r="AX245" s="10" t="s">
        <v>78</v>
      </c>
      <c r="AY245" s="179" t="s">
        <v>165</v>
      </c>
    </row>
    <row r="246" spans="2:51" s="11" customFormat="1" ht="16.5" customHeight="1">
      <c r="B246" s="180"/>
      <c r="C246" s="181"/>
      <c r="D246" s="181"/>
      <c r="E246" s="182" t="s">
        <v>5</v>
      </c>
      <c r="F246" s="286" t="s">
        <v>297</v>
      </c>
      <c r="G246" s="287"/>
      <c r="H246" s="287"/>
      <c r="I246" s="287"/>
      <c r="J246" s="181"/>
      <c r="K246" s="183">
        <v>101.235</v>
      </c>
      <c r="L246" s="181"/>
      <c r="M246" s="181"/>
      <c r="N246" s="181"/>
      <c r="O246" s="181"/>
      <c r="P246" s="181"/>
      <c r="Q246" s="181"/>
      <c r="R246" s="184"/>
      <c r="T246" s="185"/>
      <c r="U246" s="181"/>
      <c r="V246" s="181"/>
      <c r="W246" s="181"/>
      <c r="X246" s="181"/>
      <c r="Y246" s="181"/>
      <c r="Z246" s="181"/>
      <c r="AA246" s="186"/>
      <c r="AT246" s="187" t="s">
        <v>172</v>
      </c>
      <c r="AU246" s="187" t="s">
        <v>87</v>
      </c>
      <c r="AV246" s="11" t="s">
        <v>87</v>
      </c>
      <c r="AW246" s="11" t="s">
        <v>33</v>
      </c>
      <c r="AX246" s="11" t="s">
        <v>78</v>
      </c>
      <c r="AY246" s="187" t="s">
        <v>165</v>
      </c>
    </row>
    <row r="247" spans="2:51" s="11" customFormat="1" ht="16.5" customHeight="1">
      <c r="B247" s="180"/>
      <c r="C247" s="181"/>
      <c r="D247" s="181"/>
      <c r="E247" s="182" t="s">
        <v>5</v>
      </c>
      <c r="F247" s="286" t="s">
        <v>298</v>
      </c>
      <c r="G247" s="287"/>
      <c r="H247" s="287"/>
      <c r="I247" s="287"/>
      <c r="J247" s="181"/>
      <c r="K247" s="183">
        <v>-1.3129999999999999</v>
      </c>
      <c r="L247" s="181"/>
      <c r="M247" s="181"/>
      <c r="N247" s="181"/>
      <c r="O247" s="181"/>
      <c r="P247" s="181"/>
      <c r="Q247" s="181"/>
      <c r="R247" s="184"/>
      <c r="T247" s="185"/>
      <c r="U247" s="181"/>
      <c r="V247" s="181"/>
      <c r="W247" s="181"/>
      <c r="X247" s="181"/>
      <c r="Y247" s="181"/>
      <c r="Z247" s="181"/>
      <c r="AA247" s="186"/>
      <c r="AT247" s="187" t="s">
        <v>172</v>
      </c>
      <c r="AU247" s="187" t="s">
        <v>87</v>
      </c>
      <c r="AV247" s="11" t="s">
        <v>87</v>
      </c>
      <c r="AW247" s="11" t="s">
        <v>33</v>
      </c>
      <c r="AX247" s="11" t="s">
        <v>78</v>
      </c>
      <c r="AY247" s="187" t="s">
        <v>165</v>
      </c>
    </row>
    <row r="248" spans="2:51" s="11" customFormat="1" ht="16.5" customHeight="1">
      <c r="B248" s="180"/>
      <c r="C248" s="181"/>
      <c r="D248" s="181"/>
      <c r="E248" s="182" t="s">
        <v>5</v>
      </c>
      <c r="F248" s="286" t="s">
        <v>299</v>
      </c>
      <c r="G248" s="287"/>
      <c r="H248" s="287"/>
      <c r="I248" s="287"/>
      <c r="J248" s="181"/>
      <c r="K248" s="183">
        <v>-2.5</v>
      </c>
      <c r="L248" s="181"/>
      <c r="M248" s="181"/>
      <c r="N248" s="181"/>
      <c r="O248" s="181"/>
      <c r="P248" s="181"/>
      <c r="Q248" s="181"/>
      <c r="R248" s="184"/>
      <c r="T248" s="185"/>
      <c r="U248" s="181"/>
      <c r="V248" s="181"/>
      <c r="W248" s="181"/>
      <c r="X248" s="181"/>
      <c r="Y248" s="181"/>
      <c r="Z248" s="181"/>
      <c r="AA248" s="186"/>
      <c r="AT248" s="187" t="s">
        <v>172</v>
      </c>
      <c r="AU248" s="187" t="s">
        <v>87</v>
      </c>
      <c r="AV248" s="11" t="s">
        <v>87</v>
      </c>
      <c r="AW248" s="11" t="s">
        <v>33</v>
      </c>
      <c r="AX248" s="11" t="s">
        <v>78</v>
      </c>
      <c r="AY248" s="187" t="s">
        <v>165</v>
      </c>
    </row>
    <row r="249" spans="2:51" s="11" customFormat="1" ht="16.5" customHeight="1">
      <c r="B249" s="180"/>
      <c r="C249" s="181"/>
      <c r="D249" s="181"/>
      <c r="E249" s="182" t="s">
        <v>5</v>
      </c>
      <c r="F249" s="286" t="s">
        <v>300</v>
      </c>
      <c r="G249" s="287"/>
      <c r="H249" s="287"/>
      <c r="I249" s="287"/>
      <c r="J249" s="181"/>
      <c r="K249" s="183">
        <v>-0.77</v>
      </c>
      <c r="L249" s="181"/>
      <c r="M249" s="181"/>
      <c r="N249" s="181"/>
      <c r="O249" s="181"/>
      <c r="P249" s="181"/>
      <c r="Q249" s="181"/>
      <c r="R249" s="184"/>
      <c r="T249" s="185"/>
      <c r="U249" s="181"/>
      <c r="V249" s="181"/>
      <c r="W249" s="181"/>
      <c r="X249" s="181"/>
      <c r="Y249" s="181"/>
      <c r="Z249" s="181"/>
      <c r="AA249" s="186"/>
      <c r="AT249" s="187" t="s">
        <v>172</v>
      </c>
      <c r="AU249" s="187" t="s">
        <v>87</v>
      </c>
      <c r="AV249" s="11" t="s">
        <v>87</v>
      </c>
      <c r="AW249" s="11" t="s">
        <v>33</v>
      </c>
      <c r="AX249" s="11" t="s">
        <v>78</v>
      </c>
      <c r="AY249" s="187" t="s">
        <v>165</v>
      </c>
    </row>
    <row r="250" spans="2:51" s="11" customFormat="1" ht="16.5" customHeight="1">
      <c r="B250" s="180"/>
      <c r="C250" s="181"/>
      <c r="D250" s="181"/>
      <c r="E250" s="182" t="s">
        <v>5</v>
      </c>
      <c r="F250" s="286" t="s">
        <v>301</v>
      </c>
      <c r="G250" s="287"/>
      <c r="H250" s="287"/>
      <c r="I250" s="287"/>
      <c r="J250" s="181"/>
      <c r="K250" s="183">
        <v>-0.7</v>
      </c>
      <c r="L250" s="181"/>
      <c r="M250" s="181"/>
      <c r="N250" s="181"/>
      <c r="O250" s="181"/>
      <c r="P250" s="181"/>
      <c r="Q250" s="181"/>
      <c r="R250" s="184"/>
      <c r="T250" s="185"/>
      <c r="U250" s="181"/>
      <c r="V250" s="181"/>
      <c r="W250" s="181"/>
      <c r="X250" s="181"/>
      <c r="Y250" s="181"/>
      <c r="Z250" s="181"/>
      <c r="AA250" s="186"/>
      <c r="AT250" s="187" t="s">
        <v>172</v>
      </c>
      <c r="AU250" s="187" t="s">
        <v>87</v>
      </c>
      <c r="AV250" s="11" t="s">
        <v>87</v>
      </c>
      <c r="AW250" s="11" t="s">
        <v>33</v>
      </c>
      <c r="AX250" s="11" t="s">
        <v>78</v>
      </c>
      <c r="AY250" s="187" t="s">
        <v>165</v>
      </c>
    </row>
    <row r="251" spans="2:51" s="11" customFormat="1" ht="16.5" customHeight="1">
      <c r="B251" s="180"/>
      <c r="C251" s="181"/>
      <c r="D251" s="181"/>
      <c r="E251" s="182" t="s">
        <v>5</v>
      </c>
      <c r="F251" s="286" t="s">
        <v>302</v>
      </c>
      <c r="G251" s="287"/>
      <c r="H251" s="287"/>
      <c r="I251" s="287"/>
      <c r="J251" s="181"/>
      <c r="K251" s="183">
        <v>-2.42</v>
      </c>
      <c r="L251" s="181"/>
      <c r="M251" s="181"/>
      <c r="N251" s="181"/>
      <c r="O251" s="181"/>
      <c r="P251" s="181"/>
      <c r="Q251" s="181"/>
      <c r="R251" s="184"/>
      <c r="T251" s="185"/>
      <c r="U251" s="181"/>
      <c r="V251" s="181"/>
      <c r="W251" s="181"/>
      <c r="X251" s="181"/>
      <c r="Y251" s="181"/>
      <c r="Z251" s="181"/>
      <c r="AA251" s="186"/>
      <c r="AT251" s="187" t="s">
        <v>172</v>
      </c>
      <c r="AU251" s="187" t="s">
        <v>87</v>
      </c>
      <c r="AV251" s="11" t="s">
        <v>87</v>
      </c>
      <c r="AW251" s="11" t="s">
        <v>33</v>
      </c>
      <c r="AX251" s="11" t="s">
        <v>78</v>
      </c>
      <c r="AY251" s="187" t="s">
        <v>165</v>
      </c>
    </row>
    <row r="252" spans="2:51" s="10" customFormat="1" ht="16.5" customHeight="1">
      <c r="B252" s="173"/>
      <c r="C252" s="174"/>
      <c r="D252" s="174"/>
      <c r="E252" s="175" t="s">
        <v>5</v>
      </c>
      <c r="F252" s="292" t="s">
        <v>303</v>
      </c>
      <c r="G252" s="293"/>
      <c r="H252" s="293"/>
      <c r="I252" s="293"/>
      <c r="J252" s="174"/>
      <c r="K252" s="175" t="s">
        <v>5</v>
      </c>
      <c r="L252" s="174"/>
      <c r="M252" s="174"/>
      <c r="N252" s="174"/>
      <c r="O252" s="174"/>
      <c r="P252" s="174"/>
      <c r="Q252" s="174"/>
      <c r="R252" s="176"/>
      <c r="T252" s="177"/>
      <c r="U252" s="174"/>
      <c r="V252" s="174"/>
      <c r="W252" s="174"/>
      <c r="X252" s="174"/>
      <c r="Y252" s="174"/>
      <c r="Z252" s="174"/>
      <c r="AA252" s="178"/>
      <c r="AT252" s="179" t="s">
        <v>172</v>
      </c>
      <c r="AU252" s="179" t="s">
        <v>87</v>
      </c>
      <c r="AV252" s="10" t="s">
        <v>84</v>
      </c>
      <c r="AW252" s="10" t="s">
        <v>33</v>
      </c>
      <c r="AX252" s="10" t="s">
        <v>78</v>
      </c>
      <c r="AY252" s="179" t="s">
        <v>165</v>
      </c>
    </row>
    <row r="253" spans="2:51" s="11" customFormat="1" ht="16.5" customHeight="1">
      <c r="B253" s="180"/>
      <c r="C253" s="181"/>
      <c r="D253" s="181"/>
      <c r="E253" s="182" t="s">
        <v>5</v>
      </c>
      <c r="F253" s="286" t="s">
        <v>304</v>
      </c>
      <c r="G253" s="287"/>
      <c r="H253" s="287"/>
      <c r="I253" s="287"/>
      <c r="J253" s="181"/>
      <c r="K253" s="183">
        <v>119.1</v>
      </c>
      <c r="L253" s="181"/>
      <c r="M253" s="181"/>
      <c r="N253" s="181"/>
      <c r="O253" s="181"/>
      <c r="P253" s="181"/>
      <c r="Q253" s="181"/>
      <c r="R253" s="184"/>
      <c r="T253" s="185"/>
      <c r="U253" s="181"/>
      <c r="V253" s="181"/>
      <c r="W253" s="181"/>
      <c r="X253" s="181"/>
      <c r="Y253" s="181"/>
      <c r="Z253" s="181"/>
      <c r="AA253" s="186"/>
      <c r="AT253" s="187" t="s">
        <v>172</v>
      </c>
      <c r="AU253" s="187" t="s">
        <v>87</v>
      </c>
      <c r="AV253" s="11" t="s">
        <v>87</v>
      </c>
      <c r="AW253" s="11" t="s">
        <v>33</v>
      </c>
      <c r="AX253" s="11" t="s">
        <v>78</v>
      </c>
      <c r="AY253" s="187" t="s">
        <v>165</v>
      </c>
    </row>
    <row r="254" spans="2:51" s="11" customFormat="1" ht="16.5" customHeight="1">
      <c r="B254" s="180"/>
      <c r="C254" s="181"/>
      <c r="D254" s="181"/>
      <c r="E254" s="182" t="s">
        <v>5</v>
      </c>
      <c r="F254" s="286" t="s">
        <v>305</v>
      </c>
      <c r="G254" s="287"/>
      <c r="H254" s="287"/>
      <c r="I254" s="287"/>
      <c r="J254" s="181"/>
      <c r="K254" s="183">
        <v>-6.46</v>
      </c>
      <c r="L254" s="181"/>
      <c r="M254" s="181"/>
      <c r="N254" s="181"/>
      <c r="O254" s="181"/>
      <c r="P254" s="181"/>
      <c r="Q254" s="181"/>
      <c r="R254" s="184"/>
      <c r="T254" s="185"/>
      <c r="U254" s="181"/>
      <c r="V254" s="181"/>
      <c r="W254" s="181"/>
      <c r="X254" s="181"/>
      <c r="Y254" s="181"/>
      <c r="Z254" s="181"/>
      <c r="AA254" s="186"/>
      <c r="AT254" s="187" t="s">
        <v>172</v>
      </c>
      <c r="AU254" s="187" t="s">
        <v>87</v>
      </c>
      <c r="AV254" s="11" t="s">
        <v>87</v>
      </c>
      <c r="AW254" s="11" t="s">
        <v>33</v>
      </c>
      <c r="AX254" s="11" t="s">
        <v>78</v>
      </c>
      <c r="AY254" s="187" t="s">
        <v>165</v>
      </c>
    </row>
    <row r="255" spans="2:51" s="11" customFormat="1" ht="16.5" customHeight="1">
      <c r="B255" s="180"/>
      <c r="C255" s="181"/>
      <c r="D255" s="181"/>
      <c r="E255" s="182" t="s">
        <v>5</v>
      </c>
      <c r="F255" s="286" t="s">
        <v>306</v>
      </c>
      <c r="G255" s="287"/>
      <c r="H255" s="287"/>
      <c r="I255" s="287"/>
      <c r="J255" s="181"/>
      <c r="K255" s="183">
        <v>-2.4700000000000002</v>
      </c>
      <c r="L255" s="181"/>
      <c r="M255" s="181"/>
      <c r="N255" s="181"/>
      <c r="O255" s="181"/>
      <c r="P255" s="181"/>
      <c r="Q255" s="181"/>
      <c r="R255" s="184"/>
      <c r="T255" s="185"/>
      <c r="U255" s="181"/>
      <c r="V255" s="181"/>
      <c r="W255" s="181"/>
      <c r="X255" s="181"/>
      <c r="Y255" s="181"/>
      <c r="Z255" s="181"/>
      <c r="AA255" s="186"/>
      <c r="AT255" s="187" t="s">
        <v>172</v>
      </c>
      <c r="AU255" s="187" t="s">
        <v>87</v>
      </c>
      <c r="AV255" s="11" t="s">
        <v>87</v>
      </c>
      <c r="AW255" s="11" t="s">
        <v>33</v>
      </c>
      <c r="AX255" s="11" t="s">
        <v>78</v>
      </c>
      <c r="AY255" s="187" t="s">
        <v>165</v>
      </c>
    </row>
    <row r="256" spans="2:51" s="11" customFormat="1" ht="16.5" customHeight="1">
      <c r="B256" s="180"/>
      <c r="C256" s="181"/>
      <c r="D256" s="181"/>
      <c r="E256" s="182" t="s">
        <v>5</v>
      </c>
      <c r="F256" s="286" t="s">
        <v>307</v>
      </c>
      <c r="G256" s="287"/>
      <c r="H256" s="287"/>
      <c r="I256" s="287"/>
      <c r="J256" s="181"/>
      <c r="K256" s="183">
        <v>-1.71</v>
      </c>
      <c r="L256" s="181"/>
      <c r="M256" s="181"/>
      <c r="N256" s="181"/>
      <c r="O256" s="181"/>
      <c r="P256" s="181"/>
      <c r="Q256" s="181"/>
      <c r="R256" s="184"/>
      <c r="T256" s="185"/>
      <c r="U256" s="181"/>
      <c r="V256" s="181"/>
      <c r="W256" s="181"/>
      <c r="X256" s="181"/>
      <c r="Y256" s="181"/>
      <c r="Z256" s="181"/>
      <c r="AA256" s="186"/>
      <c r="AT256" s="187" t="s">
        <v>172</v>
      </c>
      <c r="AU256" s="187" t="s">
        <v>87</v>
      </c>
      <c r="AV256" s="11" t="s">
        <v>87</v>
      </c>
      <c r="AW256" s="11" t="s">
        <v>33</v>
      </c>
      <c r="AX256" s="11" t="s">
        <v>78</v>
      </c>
      <c r="AY256" s="187" t="s">
        <v>165</v>
      </c>
    </row>
    <row r="257" spans="2:65" s="13" customFormat="1" ht="16.5" customHeight="1">
      <c r="B257" s="196"/>
      <c r="C257" s="197"/>
      <c r="D257" s="197"/>
      <c r="E257" s="198" t="s">
        <v>5</v>
      </c>
      <c r="F257" s="294" t="s">
        <v>294</v>
      </c>
      <c r="G257" s="295"/>
      <c r="H257" s="295"/>
      <c r="I257" s="295"/>
      <c r="J257" s="197"/>
      <c r="K257" s="199">
        <v>201.99199999999999</v>
      </c>
      <c r="L257" s="197"/>
      <c r="M257" s="197"/>
      <c r="N257" s="197"/>
      <c r="O257" s="197"/>
      <c r="P257" s="197"/>
      <c r="Q257" s="197"/>
      <c r="R257" s="200"/>
      <c r="T257" s="201"/>
      <c r="U257" s="197"/>
      <c r="V257" s="197"/>
      <c r="W257" s="197"/>
      <c r="X257" s="197"/>
      <c r="Y257" s="197"/>
      <c r="Z257" s="197"/>
      <c r="AA257" s="202"/>
      <c r="AT257" s="203" t="s">
        <v>172</v>
      </c>
      <c r="AU257" s="203" t="s">
        <v>87</v>
      </c>
      <c r="AV257" s="13" t="s">
        <v>90</v>
      </c>
      <c r="AW257" s="13" t="s">
        <v>33</v>
      </c>
      <c r="AX257" s="13" t="s">
        <v>78</v>
      </c>
      <c r="AY257" s="203" t="s">
        <v>165</v>
      </c>
    </row>
    <row r="258" spans="2:65" s="12" customFormat="1" ht="16.5" customHeight="1">
      <c r="B258" s="188"/>
      <c r="C258" s="189"/>
      <c r="D258" s="189"/>
      <c r="E258" s="190" t="s">
        <v>5</v>
      </c>
      <c r="F258" s="288" t="s">
        <v>175</v>
      </c>
      <c r="G258" s="289"/>
      <c r="H258" s="289"/>
      <c r="I258" s="289"/>
      <c r="J258" s="189"/>
      <c r="K258" s="191">
        <v>334.37599999999998</v>
      </c>
      <c r="L258" s="189"/>
      <c r="M258" s="189"/>
      <c r="N258" s="189"/>
      <c r="O258" s="189"/>
      <c r="P258" s="189"/>
      <c r="Q258" s="189"/>
      <c r="R258" s="192"/>
      <c r="T258" s="193"/>
      <c r="U258" s="189"/>
      <c r="V258" s="189"/>
      <c r="W258" s="189"/>
      <c r="X258" s="189"/>
      <c r="Y258" s="189"/>
      <c r="Z258" s="189"/>
      <c r="AA258" s="194"/>
      <c r="AT258" s="195" t="s">
        <v>172</v>
      </c>
      <c r="AU258" s="195" t="s">
        <v>87</v>
      </c>
      <c r="AV258" s="12" t="s">
        <v>170</v>
      </c>
      <c r="AW258" s="12" t="s">
        <v>33</v>
      </c>
      <c r="AX258" s="12" t="s">
        <v>84</v>
      </c>
      <c r="AY258" s="195" t="s">
        <v>165</v>
      </c>
    </row>
    <row r="259" spans="2:65" s="1" customFormat="1" ht="16.5" customHeight="1">
      <c r="B259" s="135"/>
      <c r="C259" s="164" t="s">
        <v>308</v>
      </c>
      <c r="D259" s="164" t="s">
        <v>166</v>
      </c>
      <c r="E259" s="165" t="s">
        <v>309</v>
      </c>
      <c r="F259" s="281" t="s">
        <v>310</v>
      </c>
      <c r="G259" s="281"/>
      <c r="H259" s="281"/>
      <c r="I259" s="281"/>
      <c r="J259" s="166" t="s">
        <v>227</v>
      </c>
      <c r="K259" s="167">
        <v>334.37599999999998</v>
      </c>
      <c r="L259" s="282">
        <v>0</v>
      </c>
      <c r="M259" s="282"/>
      <c r="N259" s="283">
        <f>ROUND(L259*K259,3)</f>
        <v>0</v>
      </c>
      <c r="O259" s="283"/>
      <c r="P259" s="283"/>
      <c r="Q259" s="283"/>
      <c r="R259" s="138"/>
      <c r="T259" s="169" t="s">
        <v>5</v>
      </c>
      <c r="U259" s="47" t="s">
        <v>45</v>
      </c>
      <c r="V259" s="39"/>
      <c r="W259" s="170">
        <f>V259*K259</f>
        <v>0</v>
      </c>
      <c r="X259" s="170">
        <v>0</v>
      </c>
      <c r="Y259" s="170">
        <f>X259*K259</f>
        <v>0</v>
      </c>
      <c r="Z259" s="170">
        <v>0</v>
      </c>
      <c r="AA259" s="171">
        <f>Z259*K259</f>
        <v>0</v>
      </c>
      <c r="AR259" s="22" t="s">
        <v>170</v>
      </c>
      <c r="AT259" s="22" t="s">
        <v>166</v>
      </c>
      <c r="AU259" s="22" t="s">
        <v>87</v>
      </c>
      <c r="AY259" s="22" t="s">
        <v>165</v>
      </c>
      <c r="BE259" s="109">
        <f>IF(U259="základná",N259,0)</f>
        <v>0</v>
      </c>
      <c r="BF259" s="109">
        <f>IF(U259="znížená",N259,0)</f>
        <v>0</v>
      </c>
      <c r="BG259" s="109">
        <f>IF(U259="zákl. prenesená",N259,0)</f>
        <v>0</v>
      </c>
      <c r="BH259" s="109">
        <f>IF(U259="zníž. prenesená",N259,0)</f>
        <v>0</v>
      </c>
      <c r="BI259" s="109">
        <f>IF(U259="nulová",N259,0)</f>
        <v>0</v>
      </c>
      <c r="BJ259" s="22" t="s">
        <v>87</v>
      </c>
      <c r="BK259" s="172">
        <f>ROUND(L259*K259,3)</f>
        <v>0</v>
      </c>
      <c r="BL259" s="22" t="s">
        <v>170</v>
      </c>
      <c r="BM259" s="22" t="s">
        <v>311</v>
      </c>
    </row>
    <row r="260" spans="2:65" s="10" customFormat="1" ht="16.5" customHeight="1">
      <c r="B260" s="173"/>
      <c r="C260" s="174"/>
      <c r="D260" s="174"/>
      <c r="E260" s="175" t="s">
        <v>5</v>
      </c>
      <c r="F260" s="284" t="s">
        <v>277</v>
      </c>
      <c r="G260" s="285"/>
      <c r="H260" s="285"/>
      <c r="I260" s="285"/>
      <c r="J260" s="174"/>
      <c r="K260" s="175" t="s">
        <v>5</v>
      </c>
      <c r="L260" s="174"/>
      <c r="M260" s="174"/>
      <c r="N260" s="174"/>
      <c r="O260" s="174"/>
      <c r="P260" s="174"/>
      <c r="Q260" s="174"/>
      <c r="R260" s="176"/>
      <c r="T260" s="177"/>
      <c r="U260" s="174"/>
      <c r="V260" s="174"/>
      <c r="W260" s="174"/>
      <c r="X260" s="174"/>
      <c r="Y260" s="174"/>
      <c r="Z260" s="174"/>
      <c r="AA260" s="178"/>
      <c r="AT260" s="179" t="s">
        <v>172</v>
      </c>
      <c r="AU260" s="179" t="s">
        <v>87</v>
      </c>
      <c r="AV260" s="10" t="s">
        <v>84</v>
      </c>
      <c r="AW260" s="10" t="s">
        <v>33</v>
      </c>
      <c r="AX260" s="10" t="s">
        <v>78</v>
      </c>
      <c r="AY260" s="179" t="s">
        <v>165</v>
      </c>
    </row>
    <row r="261" spans="2:65" s="10" customFormat="1" ht="16.5" customHeight="1">
      <c r="B261" s="173"/>
      <c r="C261" s="174"/>
      <c r="D261" s="174"/>
      <c r="E261" s="175" t="s">
        <v>5</v>
      </c>
      <c r="F261" s="292" t="s">
        <v>287</v>
      </c>
      <c r="G261" s="293"/>
      <c r="H261" s="293"/>
      <c r="I261" s="293"/>
      <c r="J261" s="174"/>
      <c r="K261" s="175" t="s">
        <v>5</v>
      </c>
      <c r="L261" s="174"/>
      <c r="M261" s="174"/>
      <c r="N261" s="174"/>
      <c r="O261" s="174"/>
      <c r="P261" s="174"/>
      <c r="Q261" s="174"/>
      <c r="R261" s="176"/>
      <c r="T261" s="177"/>
      <c r="U261" s="174"/>
      <c r="V261" s="174"/>
      <c r="W261" s="174"/>
      <c r="X261" s="174"/>
      <c r="Y261" s="174"/>
      <c r="Z261" s="174"/>
      <c r="AA261" s="178"/>
      <c r="AT261" s="179" t="s">
        <v>172</v>
      </c>
      <c r="AU261" s="179" t="s">
        <v>87</v>
      </c>
      <c r="AV261" s="10" t="s">
        <v>84</v>
      </c>
      <c r="AW261" s="10" t="s">
        <v>33</v>
      </c>
      <c r="AX261" s="10" t="s">
        <v>78</v>
      </c>
      <c r="AY261" s="179" t="s">
        <v>165</v>
      </c>
    </row>
    <row r="262" spans="2:65" s="11" customFormat="1" ht="16.5" customHeight="1">
      <c r="B262" s="180"/>
      <c r="C262" s="181"/>
      <c r="D262" s="181"/>
      <c r="E262" s="182" t="s">
        <v>5</v>
      </c>
      <c r="F262" s="286" t="s">
        <v>288</v>
      </c>
      <c r="G262" s="287"/>
      <c r="H262" s="287"/>
      <c r="I262" s="287"/>
      <c r="J262" s="181"/>
      <c r="K262" s="183">
        <v>15.134</v>
      </c>
      <c r="L262" s="181"/>
      <c r="M262" s="181"/>
      <c r="N262" s="181"/>
      <c r="O262" s="181"/>
      <c r="P262" s="181"/>
      <c r="Q262" s="181"/>
      <c r="R262" s="184"/>
      <c r="T262" s="185"/>
      <c r="U262" s="181"/>
      <c r="V262" s="181"/>
      <c r="W262" s="181"/>
      <c r="X262" s="181"/>
      <c r="Y262" s="181"/>
      <c r="Z262" s="181"/>
      <c r="AA262" s="186"/>
      <c r="AT262" s="187" t="s">
        <v>172</v>
      </c>
      <c r="AU262" s="187" t="s">
        <v>87</v>
      </c>
      <c r="AV262" s="11" t="s">
        <v>87</v>
      </c>
      <c r="AW262" s="11" t="s">
        <v>33</v>
      </c>
      <c r="AX262" s="11" t="s">
        <v>78</v>
      </c>
      <c r="AY262" s="187" t="s">
        <v>165</v>
      </c>
    </row>
    <row r="263" spans="2:65" s="11" customFormat="1" ht="16.5" customHeight="1">
      <c r="B263" s="180"/>
      <c r="C263" s="181"/>
      <c r="D263" s="181"/>
      <c r="E263" s="182" t="s">
        <v>5</v>
      </c>
      <c r="F263" s="286" t="s">
        <v>288</v>
      </c>
      <c r="G263" s="287"/>
      <c r="H263" s="287"/>
      <c r="I263" s="287"/>
      <c r="J263" s="181"/>
      <c r="K263" s="183">
        <v>15.134</v>
      </c>
      <c r="L263" s="181"/>
      <c r="M263" s="181"/>
      <c r="N263" s="181"/>
      <c r="O263" s="181"/>
      <c r="P263" s="181"/>
      <c r="Q263" s="181"/>
      <c r="R263" s="184"/>
      <c r="T263" s="185"/>
      <c r="U263" s="181"/>
      <c r="V263" s="181"/>
      <c r="W263" s="181"/>
      <c r="X263" s="181"/>
      <c r="Y263" s="181"/>
      <c r="Z263" s="181"/>
      <c r="AA263" s="186"/>
      <c r="AT263" s="187" t="s">
        <v>172</v>
      </c>
      <c r="AU263" s="187" t="s">
        <v>87</v>
      </c>
      <c r="AV263" s="11" t="s">
        <v>87</v>
      </c>
      <c r="AW263" s="11" t="s">
        <v>33</v>
      </c>
      <c r="AX263" s="11" t="s">
        <v>78</v>
      </c>
      <c r="AY263" s="187" t="s">
        <v>165</v>
      </c>
    </row>
    <row r="264" spans="2:65" s="11" customFormat="1" ht="16.5" customHeight="1">
      <c r="B264" s="180"/>
      <c r="C264" s="181"/>
      <c r="D264" s="181"/>
      <c r="E264" s="182" t="s">
        <v>5</v>
      </c>
      <c r="F264" s="286" t="s">
        <v>289</v>
      </c>
      <c r="G264" s="287"/>
      <c r="H264" s="287"/>
      <c r="I264" s="287"/>
      <c r="J264" s="181"/>
      <c r="K264" s="183">
        <v>62.322000000000003</v>
      </c>
      <c r="L264" s="181"/>
      <c r="M264" s="181"/>
      <c r="N264" s="181"/>
      <c r="O264" s="181"/>
      <c r="P264" s="181"/>
      <c r="Q264" s="181"/>
      <c r="R264" s="184"/>
      <c r="T264" s="185"/>
      <c r="U264" s="181"/>
      <c r="V264" s="181"/>
      <c r="W264" s="181"/>
      <c r="X264" s="181"/>
      <c r="Y264" s="181"/>
      <c r="Z264" s="181"/>
      <c r="AA264" s="186"/>
      <c r="AT264" s="187" t="s">
        <v>172</v>
      </c>
      <c r="AU264" s="187" t="s">
        <v>87</v>
      </c>
      <c r="AV264" s="11" t="s">
        <v>87</v>
      </c>
      <c r="AW264" s="11" t="s">
        <v>33</v>
      </c>
      <c r="AX264" s="11" t="s">
        <v>78</v>
      </c>
      <c r="AY264" s="187" t="s">
        <v>165</v>
      </c>
    </row>
    <row r="265" spans="2:65" s="11" customFormat="1" ht="16.5" customHeight="1">
      <c r="B265" s="180"/>
      <c r="C265" s="181"/>
      <c r="D265" s="181"/>
      <c r="E265" s="182" t="s">
        <v>5</v>
      </c>
      <c r="F265" s="286" t="s">
        <v>290</v>
      </c>
      <c r="G265" s="287"/>
      <c r="H265" s="287"/>
      <c r="I265" s="287"/>
      <c r="J265" s="181"/>
      <c r="K265" s="183">
        <v>2.98</v>
      </c>
      <c r="L265" s="181"/>
      <c r="M265" s="181"/>
      <c r="N265" s="181"/>
      <c r="O265" s="181"/>
      <c r="P265" s="181"/>
      <c r="Q265" s="181"/>
      <c r="R265" s="184"/>
      <c r="T265" s="185"/>
      <c r="U265" s="181"/>
      <c r="V265" s="181"/>
      <c r="W265" s="181"/>
      <c r="X265" s="181"/>
      <c r="Y265" s="181"/>
      <c r="Z265" s="181"/>
      <c r="AA265" s="186"/>
      <c r="AT265" s="187" t="s">
        <v>172</v>
      </c>
      <c r="AU265" s="187" t="s">
        <v>87</v>
      </c>
      <c r="AV265" s="11" t="s">
        <v>87</v>
      </c>
      <c r="AW265" s="11" t="s">
        <v>33</v>
      </c>
      <c r="AX265" s="11" t="s">
        <v>78</v>
      </c>
      <c r="AY265" s="187" t="s">
        <v>165</v>
      </c>
    </row>
    <row r="266" spans="2:65" s="11" customFormat="1" ht="16.5" customHeight="1">
      <c r="B266" s="180"/>
      <c r="C266" s="181"/>
      <c r="D266" s="181"/>
      <c r="E266" s="182" t="s">
        <v>5</v>
      </c>
      <c r="F266" s="286" t="s">
        <v>291</v>
      </c>
      <c r="G266" s="287"/>
      <c r="H266" s="287"/>
      <c r="I266" s="287"/>
      <c r="J266" s="181"/>
      <c r="K266" s="183">
        <v>14.694000000000001</v>
      </c>
      <c r="L266" s="181"/>
      <c r="M266" s="181"/>
      <c r="N266" s="181"/>
      <c r="O266" s="181"/>
      <c r="P266" s="181"/>
      <c r="Q266" s="181"/>
      <c r="R266" s="184"/>
      <c r="T266" s="185"/>
      <c r="U266" s="181"/>
      <c r="V266" s="181"/>
      <c r="W266" s="181"/>
      <c r="X266" s="181"/>
      <c r="Y266" s="181"/>
      <c r="Z266" s="181"/>
      <c r="AA266" s="186"/>
      <c r="AT266" s="187" t="s">
        <v>172</v>
      </c>
      <c r="AU266" s="187" t="s">
        <v>87</v>
      </c>
      <c r="AV266" s="11" t="s">
        <v>87</v>
      </c>
      <c r="AW266" s="11" t="s">
        <v>33</v>
      </c>
      <c r="AX266" s="11" t="s">
        <v>78</v>
      </c>
      <c r="AY266" s="187" t="s">
        <v>165</v>
      </c>
    </row>
    <row r="267" spans="2:65" s="11" customFormat="1" ht="16.5" customHeight="1">
      <c r="B267" s="180"/>
      <c r="C267" s="181"/>
      <c r="D267" s="181"/>
      <c r="E267" s="182" t="s">
        <v>5</v>
      </c>
      <c r="F267" s="286" t="s">
        <v>292</v>
      </c>
      <c r="G267" s="287"/>
      <c r="H267" s="287"/>
      <c r="I267" s="287"/>
      <c r="J267" s="181"/>
      <c r="K267" s="183">
        <v>14.28</v>
      </c>
      <c r="L267" s="181"/>
      <c r="M267" s="181"/>
      <c r="N267" s="181"/>
      <c r="O267" s="181"/>
      <c r="P267" s="181"/>
      <c r="Q267" s="181"/>
      <c r="R267" s="184"/>
      <c r="T267" s="185"/>
      <c r="U267" s="181"/>
      <c r="V267" s="181"/>
      <c r="W267" s="181"/>
      <c r="X267" s="181"/>
      <c r="Y267" s="181"/>
      <c r="Z267" s="181"/>
      <c r="AA267" s="186"/>
      <c r="AT267" s="187" t="s">
        <v>172</v>
      </c>
      <c r="AU267" s="187" t="s">
        <v>87</v>
      </c>
      <c r="AV267" s="11" t="s">
        <v>87</v>
      </c>
      <c r="AW267" s="11" t="s">
        <v>33</v>
      </c>
      <c r="AX267" s="11" t="s">
        <v>78</v>
      </c>
      <c r="AY267" s="187" t="s">
        <v>165</v>
      </c>
    </row>
    <row r="268" spans="2:65" s="11" customFormat="1" ht="16.5" customHeight="1">
      <c r="B268" s="180"/>
      <c r="C268" s="181"/>
      <c r="D268" s="181"/>
      <c r="E268" s="182" t="s">
        <v>5</v>
      </c>
      <c r="F268" s="286" t="s">
        <v>293</v>
      </c>
      <c r="G268" s="287"/>
      <c r="H268" s="287"/>
      <c r="I268" s="287"/>
      <c r="J268" s="181"/>
      <c r="K268" s="183">
        <v>7.84</v>
      </c>
      <c r="L268" s="181"/>
      <c r="M268" s="181"/>
      <c r="N268" s="181"/>
      <c r="O268" s="181"/>
      <c r="P268" s="181"/>
      <c r="Q268" s="181"/>
      <c r="R268" s="184"/>
      <c r="T268" s="185"/>
      <c r="U268" s="181"/>
      <c r="V268" s="181"/>
      <c r="W268" s="181"/>
      <c r="X268" s="181"/>
      <c r="Y268" s="181"/>
      <c r="Z268" s="181"/>
      <c r="AA268" s="186"/>
      <c r="AT268" s="187" t="s">
        <v>172</v>
      </c>
      <c r="AU268" s="187" t="s">
        <v>87</v>
      </c>
      <c r="AV268" s="11" t="s">
        <v>87</v>
      </c>
      <c r="AW268" s="11" t="s">
        <v>33</v>
      </c>
      <c r="AX268" s="11" t="s">
        <v>78</v>
      </c>
      <c r="AY268" s="187" t="s">
        <v>165</v>
      </c>
    </row>
    <row r="269" spans="2:65" s="13" customFormat="1" ht="16.5" customHeight="1">
      <c r="B269" s="196"/>
      <c r="C269" s="197"/>
      <c r="D269" s="197"/>
      <c r="E269" s="198" t="s">
        <v>5</v>
      </c>
      <c r="F269" s="294" t="s">
        <v>294</v>
      </c>
      <c r="G269" s="295"/>
      <c r="H269" s="295"/>
      <c r="I269" s="295"/>
      <c r="J269" s="197"/>
      <c r="K269" s="199">
        <v>132.38399999999999</v>
      </c>
      <c r="L269" s="197"/>
      <c r="M269" s="197"/>
      <c r="N269" s="197"/>
      <c r="O269" s="197"/>
      <c r="P269" s="197"/>
      <c r="Q269" s="197"/>
      <c r="R269" s="200"/>
      <c r="T269" s="201"/>
      <c r="U269" s="197"/>
      <c r="V269" s="197"/>
      <c r="W269" s="197"/>
      <c r="X269" s="197"/>
      <c r="Y269" s="197"/>
      <c r="Z269" s="197"/>
      <c r="AA269" s="202"/>
      <c r="AT269" s="203" t="s">
        <v>172</v>
      </c>
      <c r="AU269" s="203" t="s">
        <v>87</v>
      </c>
      <c r="AV269" s="13" t="s">
        <v>90</v>
      </c>
      <c r="AW269" s="13" t="s">
        <v>33</v>
      </c>
      <c r="AX269" s="13" t="s">
        <v>78</v>
      </c>
      <c r="AY269" s="203" t="s">
        <v>165</v>
      </c>
    </row>
    <row r="270" spans="2:65" s="10" customFormat="1" ht="16.5" customHeight="1">
      <c r="B270" s="173"/>
      <c r="C270" s="174"/>
      <c r="D270" s="174"/>
      <c r="E270" s="175" t="s">
        <v>5</v>
      </c>
      <c r="F270" s="292" t="s">
        <v>295</v>
      </c>
      <c r="G270" s="293"/>
      <c r="H270" s="293"/>
      <c r="I270" s="293"/>
      <c r="J270" s="174"/>
      <c r="K270" s="175" t="s">
        <v>5</v>
      </c>
      <c r="L270" s="174"/>
      <c r="M270" s="174"/>
      <c r="N270" s="174"/>
      <c r="O270" s="174"/>
      <c r="P270" s="174"/>
      <c r="Q270" s="174"/>
      <c r="R270" s="176"/>
      <c r="T270" s="177"/>
      <c r="U270" s="174"/>
      <c r="V270" s="174"/>
      <c r="W270" s="174"/>
      <c r="X270" s="174"/>
      <c r="Y270" s="174"/>
      <c r="Z270" s="174"/>
      <c r="AA270" s="178"/>
      <c r="AT270" s="179" t="s">
        <v>172</v>
      </c>
      <c r="AU270" s="179" t="s">
        <v>87</v>
      </c>
      <c r="AV270" s="10" t="s">
        <v>84</v>
      </c>
      <c r="AW270" s="10" t="s">
        <v>33</v>
      </c>
      <c r="AX270" s="10" t="s">
        <v>78</v>
      </c>
      <c r="AY270" s="179" t="s">
        <v>165</v>
      </c>
    </row>
    <row r="271" spans="2:65" s="10" customFormat="1" ht="16.5" customHeight="1">
      <c r="B271" s="173"/>
      <c r="C271" s="174"/>
      <c r="D271" s="174"/>
      <c r="E271" s="175" t="s">
        <v>5</v>
      </c>
      <c r="F271" s="292" t="s">
        <v>296</v>
      </c>
      <c r="G271" s="293"/>
      <c r="H271" s="293"/>
      <c r="I271" s="293"/>
      <c r="J271" s="174"/>
      <c r="K271" s="175" t="s">
        <v>5</v>
      </c>
      <c r="L271" s="174"/>
      <c r="M271" s="174"/>
      <c r="N271" s="174"/>
      <c r="O271" s="174"/>
      <c r="P271" s="174"/>
      <c r="Q271" s="174"/>
      <c r="R271" s="176"/>
      <c r="T271" s="177"/>
      <c r="U271" s="174"/>
      <c r="V271" s="174"/>
      <c r="W271" s="174"/>
      <c r="X271" s="174"/>
      <c r="Y271" s="174"/>
      <c r="Z271" s="174"/>
      <c r="AA271" s="178"/>
      <c r="AT271" s="179" t="s">
        <v>172</v>
      </c>
      <c r="AU271" s="179" t="s">
        <v>87</v>
      </c>
      <c r="AV271" s="10" t="s">
        <v>84</v>
      </c>
      <c r="AW271" s="10" t="s">
        <v>33</v>
      </c>
      <c r="AX271" s="10" t="s">
        <v>78</v>
      </c>
      <c r="AY271" s="179" t="s">
        <v>165</v>
      </c>
    </row>
    <row r="272" spans="2:65" s="11" customFormat="1" ht="16.5" customHeight="1">
      <c r="B272" s="180"/>
      <c r="C272" s="181"/>
      <c r="D272" s="181"/>
      <c r="E272" s="182" t="s">
        <v>5</v>
      </c>
      <c r="F272" s="286" t="s">
        <v>297</v>
      </c>
      <c r="G272" s="287"/>
      <c r="H272" s="287"/>
      <c r="I272" s="287"/>
      <c r="J272" s="181"/>
      <c r="K272" s="183">
        <v>101.235</v>
      </c>
      <c r="L272" s="181"/>
      <c r="M272" s="181"/>
      <c r="N272" s="181"/>
      <c r="O272" s="181"/>
      <c r="P272" s="181"/>
      <c r="Q272" s="181"/>
      <c r="R272" s="184"/>
      <c r="T272" s="185"/>
      <c r="U272" s="181"/>
      <c r="V272" s="181"/>
      <c r="W272" s="181"/>
      <c r="X272" s="181"/>
      <c r="Y272" s="181"/>
      <c r="Z272" s="181"/>
      <c r="AA272" s="186"/>
      <c r="AT272" s="187" t="s">
        <v>172</v>
      </c>
      <c r="AU272" s="187" t="s">
        <v>87</v>
      </c>
      <c r="AV272" s="11" t="s">
        <v>87</v>
      </c>
      <c r="AW272" s="11" t="s">
        <v>33</v>
      </c>
      <c r="AX272" s="11" t="s">
        <v>78</v>
      </c>
      <c r="AY272" s="187" t="s">
        <v>165</v>
      </c>
    </row>
    <row r="273" spans="2:65" s="11" customFormat="1" ht="16.5" customHeight="1">
      <c r="B273" s="180"/>
      <c r="C273" s="181"/>
      <c r="D273" s="181"/>
      <c r="E273" s="182" t="s">
        <v>5</v>
      </c>
      <c r="F273" s="286" t="s">
        <v>298</v>
      </c>
      <c r="G273" s="287"/>
      <c r="H273" s="287"/>
      <c r="I273" s="287"/>
      <c r="J273" s="181"/>
      <c r="K273" s="183">
        <v>-1.3129999999999999</v>
      </c>
      <c r="L273" s="181"/>
      <c r="M273" s="181"/>
      <c r="N273" s="181"/>
      <c r="O273" s="181"/>
      <c r="P273" s="181"/>
      <c r="Q273" s="181"/>
      <c r="R273" s="184"/>
      <c r="T273" s="185"/>
      <c r="U273" s="181"/>
      <c r="V273" s="181"/>
      <c r="W273" s="181"/>
      <c r="X273" s="181"/>
      <c r="Y273" s="181"/>
      <c r="Z273" s="181"/>
      <c r="AA273" s="186"/>
      <c r="AT273" s="187" t="s">
        <v>172</v>
      </c>
      <c r="AU273" s="187" t="s">
        <v>87</v>
      </c>
      <c r="AV273" s="11" t="s">
        <v>87</v>
      </c>
      <c r="AW273" s="11" t="s">
        <v>33</v>
      </c>
      <c r="AX273" s="11" t="s">
        <v>78</v>
      </c>
      <c r="AY273" s="187" t="s">
        <v>165</v>
      </c>
    </row>
    <row r="274" spans="2:65" s="11" customFormat="1" ht="16.5" customHeight="1">
      <c r="B274" s="180"/>
      <c r="C274" s="181"/>
      <c r="D274" s="181"/>
      <c r="E274" s="182" t="s">
        <v>5</v>
      </c>
      <c r="F274" s="286" t="s">
        <v>299</v>
      </c>
      <c r="G274" s="287"/>
      <c r="H274" s="287"/>
      <c r="I274" s="287"/>
      <c r="J274" s="181"/>
      <c r="K274" s="183">
        <v>-2.5</v>
      </c>
      <c r="L274" s="181"/>
      <c r="M274" s="181"/>
      <c r="N274" s="181"/>
      <c r="O274" s="181"/>
      <c r="P274" s="181"/>
      <c r="Q274" s="181"/>
      <c r="R274" s="184"/>
      <c r="T274" s="185"/>
      <c r="U274" s="181"/>
      <c r="V274" s="181"/>
      <c r="W274" s="181"/>
      <c r="X274" s="181"/>
      <c r="Y274" s="181"/>
      <c r="Z274" s="181"/>
      <c r="AA274" s="186"/>
      <c r="AT274" s="187" t="s">
        <v>172</v>
      </c>
      <c r="AU274" s="187" t="s">
        <v>87</v>
      </c>
      <c r="AV274" s="11" t="s">
        <v>87</v>
      </c>
      <c r="AW274" s="11" t="s">
        <v>33</v>
      </c>
      <c r="AX274" s="11" t="s">
        <v>78</v>
      </c>
      <c r="AY274" s="187" t="s">
        <v>165</v>
      </c>
    </row>
    <row r="275" spans="2:65" s="11" customFormat="1" ht="16.5" customHeight="1">
      <c r="B275" s="180"/>
      <c r="C275" s="181"/>
      <c r="D275" s="181"/>
      <c r="E275" s="182" t="s">
        <v>5</v>
      </c>
      <c r="F275" s="286" t="s">
        <v>300</v>
      </c>
      <c r="G275" s="287"/>
      <c r="H275" s="287"/>
      <c r="I275" s="287"/>
      <c r="J275" s="181"/>
      <c r="K275" s="183">
        <v>-0.77</v>
      </c>
      <c r="L275" s="181"/>
      <c r="M275" s="181"/>
      <c r="N275" s="181"/>
      <c r="O275" s="181"/>
      <c r="P275" s="181"/>
      <c r="Q275" s="181"/>
      <c r="R275" s="184"/>
      <c r="T275" s="185"/>
      <c r="U275" s="181"/>
      <c r="V275" s="181"/>
      <c r="W275" s="181"/>
      <c r="X275" s="181"/>
      <c r="Y275" s="181"/>
      <c r="Z275" s="181"/>
      <c r="AA275" s="186"/>
      <c r="AT275" s="187" t="s">
        <v>172</v>
      </c>
      <c r="AU275" s="187" t="s">
        <v>87</v>
      </c>
      <c r="AV275" s="11" t="s">
        <v>87</v>
      </c>
      <c r="AW275" s="11" t="s">
        <v>33</v>
      </c>
      <c r="AX275" s="11" t="s">
        <v>78</v>
      </c>
      <c r="AY275" s="187" t="s">
        <v>165</v>
      </c>
    </row>
    <row r="276" spans="2:65" s="11" customFormat="1" ht="16.5" customHeight="1">
      <c r="B276" s="180"/>
      <c r="C276" s="181"/>
      <c r="D276" s="181"/>
      <c r="E276" s="182" t="s">
        <v>5</v>
      </c>
      <c r="F276" s="286" t="s">
        <v>301</v>
      </c>
      <c r="G276" s="287"/>
      <c r="H276" s="287"/>
      <c r="I276" s="287"/>
      <c r="J276" s="181"/>
      <c r="K276" s="183">
        <v>-0.7</v>
      </c>
      <c r="L276" s="181"/>
      <c r="M276" s="181"/>
      <c r="N276" s="181"/>
      <c r="O276" s="181"/>
      <c r="P276" s="181"/>
      <c r="Q276" s="181"/>
      <c r="R276" s="184"/>
      <c r="T276" s="185"/>
      <c r="U276" s="181"/>
      <c r="V276" s="181"/>
      <c r="W276" s="181"/>
      <c r="X276" s="181"/>
      <c r="Y276" s="181"/>
      <c r="Z276" s="181"/>
      <c r="AA276" s="186"/>
      <c r="AT276" s="187" t="s">
        <v>172</v>
      </c>
      <c r="AU276" s="187" t="s">
        <v>87</v>
      </c>
      <c r="AV276" s="11" t="s">
        <v>87</v>
      </c>
      <c r="AW276" s="11" t="s">
        <v>33</v>
      </c>
      <c r="AX276" s="11" t="s">
        <v>78</v>
      </c>
      <c r="AY276" s="187" t="s">
        <v>165</v>
      </c>
    </row>
    <row r="277" spans="2:65" s="11" customFormat="1" ht="16.5" customHeight="1">
      <c r="B277" s="180"/>
      <c r="C277" s="181"/>
      <c r="D277" s="181"/>
      <c r="E277" s="182" t="s">
        <v>5</v>
      </c>
      <c r="F277" s="286" t="s">
        <v>302</v>
      </c>
      <c r="G277" s="287"/>
      <c r="H277" s="287"/>
      <c r="I277" s="287"/>
      <c r="J277" s="181"/>
      <c r="K277" s="183">
        <v>-2.42</v>
      </c>
      <c r="L277" s="181"/>
      <c r="M277" s="181"/>
      <c r="N277" s="181"/>
      <c r="O277" s="181"/>
      <c r="P277" s="181"/>
      <c r="Q277" s="181"/>
      <c r="R277" s="184"/>
      <c r="T277" s="185"/>
      <c r="U277" s="181"/>
      <c r="V277" s="181"/>
      <c r="W277" s="181"/>
      <c r="X277" s="181"/>
      <c r="Y277" s="181"/>
      <c r="Z277" s="181"/>
      <c r="AA277" s="186"/>
      <c r="AT277" s="187" t="s">
        <v>172</v>
      </c>
      <c r="AU277" s="187" t="s">
        <v>87</v>
      </c>
      <c r="AV277" s="11" t="s">
        <v>87</v>
      </c>
      <c r="AW277" s="11" t="s">
        <v>33</v>
      </c>
      <c r="AX277" s="11" t="s">
        <v>78</v>
      </c>
      <c r="AY277" s="187" t="s">
        <v>165</v>
      </c>
    </row>
    <row r="278" spans="2:65" s="10" customFormat="1" ht="16.5" customHeight="1">
      <c r="B278" s="173"/>
      <c r="C278" s="174"/>
      <c r="D278" s="174"/>
      <c r="E278" s="175" t="s">
        <v>5</v>
      </c>
      <c r="F278" s="292" t="s">
        <v>303</v>
      </c>
      <c r="G278" s="293"/>
      <c r="H278" s="293"/>
      <c r="I278" s="293"/>
      <c r="J278" s="174"/>
      <c r="K278" s="175" t="s">
        <v>5</v>
      </c>
      <c r="L278" s="174"/>
      <c r="M278" s="174"/>
      <c r="N278" s="174"/>
      <c r="O278" s="174"/>
      <c r="P278" s="174"/>
      <c r="Q278" s="174"/>
      <c r="R278" s="176"/>
      <c r="T278" s="177"/>
      <c r="U278" s="174"/>
      <c r="V278" s="174"/>
      <c r="W278" s="174"/>
      <c r="X278" s="174"/>
      <c r="Y278" s="174"/>
      <c r="Z278" s="174"/>
      <c r="AA278" s="178"/>
      <c r="AT278" s="179" t="s">
        <v>172</v>
      </c>
      <c r="AU278" s="179" t="s">
        <v>87</v>
      </c>
      <c r="AV278" s="10" t="s">
        <v>84</v>
      </c>
      <c r="AW278" s="10" t="s">
        <v>33</v>
      </c>
      <c r="AX278" s="10" t="s">
        <v>78</v>
      </c>
      <c r="AY278" s="179" t="s">
        <v>165</v>
      </c>
    </row>
    <row r="279" spans="2:65" s="11" customFormat="1" ht="16.5" customHeight="1">
      <c r="B279" s="180"/>
      <c r="C279" s="181"/>
      <c r="D279" s="181"/>
      <c r="E279" s="182" t="s">
        <v>5</v>
      </c>
      <c r="F279" s="286" t="s">
        <v>304</v>
      </c>
      <c r="G279" s="287"/>
      <c r="H279" s="287"/>
      <c r="I279" s="287"/>
      <c r="J279" s="181"/>
      <c r="K279" s="183">
        <v>119.1</v>
      </c>
      <c r="L279" s="181"/>
      <c r="M279" s="181"/>
      <c r="N279" s="181"/>
      <c r="O279" s="181"/>
      <c r="P279" s="181"/>
      <c r="Q279" s="181"/>
      <c r="R279" s="184"/>
      <c r="T279" s="185"/>
      <c r="U279" s="181"/>
      <c r="V279" s="181"/>
      <c r="W279" s="181"/>
      <c r="X279" s="181"/>
      <c r="Y279" s="181"/>
      <c r="Z279" s="181"/>
      <c r="AA279" s="186"/>
      <c r="AT279" s="187" t="s">
        <v>172</v>
      </c>
      <c r="AU279" s="187" t="s">
        <v>87</v>
      </c>
      <c r="AV279" s="11" t="s">
        <v>87</v>
      </c>
      <c r="AW279" s="11" t="s">
        <v>33</v>
      </c>
      <c r="AX279" s="11" t="s">
        <v>78</v>
      </c>
      <c r="AY279" s="187" t="s">
        <v>165</v>
      </c>
    </row>
    <row r="280" spans="2:65" s="11" customFormat="1" ht="16.5" customHeight="1">
      <c r="B280" s="180"/>
      <c r="C280" s="181"/>
      <c r="D280" s="181"/>
      <c r="E280" s="182" t="s">
        <v>5</v>
      </c>
      <c r="F280" s="286" t="s">
        <v>305</v>
      </c>
      <c r="G280" s="287"/>
      <c r="H280" s="287"/>
      <c r="I280" s="287"/>
      <c r="J280" s="181"/>
      <c r="K280" s="183">
        <v>-6.46</v>
      </c>
      <c r="L280" s="181"/>
      <c r="M280" s="181"/>
      <c r="N280" s="181"/>
      <c r="O280" s="181"/>
      <c r="P280" s="181"/>
      <c r="Q280" s="181"/>
      <c r="R280" s="184"/>
      <c r="T280" s="185"/>
      <c r="U280" s="181"/>
      <c r="V280" s="181"/>
      <c r="W280" s="181"/>
      <c r="X280" s="181"/>
      <c r="Y280" s="181"/>
      <c r="Z280" s="181"/>
      <c r="AA280" s="186"/>
      <c r="AT280" s="187" t="s">
        <v>172</v>
      </c>
      <c r="AU280" s="187" t="s">
        <v>87</v>
      </c>
      <c r="AV280" s="11" t="s">
        <v>87</v>
      </c>
      <c r="AW280" s="11" t="s">
        <v>33</v>
      </c>
      <c r="AX280" s="11" t="s">
        <v>78</v>
      </c>
      <c r="AY280" s="187" t="s">
        <v>165</v>
      </c>
    </row>
    <row r="281" spans="2:65" s="11" customFormat="1" ht="16.5" customHeight="1">
      <c r="B281" s="180"/>
      <c r="C281" s="181"/>
      <c r="D281" s="181"/>
      <c r="E281" s="182" t="s">
        <v>5</v>
      </c>
      <c r="F281" s="286" t="s">
        <v>306</v>
      </c>
      <c r="G281" s="287"/>
      <c r="H281" s="287"/>
      <c r="I281" s="287"/>
      <c r="J281" s="181"/>
      <c r="K281" s="183">
        <v>-2.4700000000000002</v>
      </c>
      <c r="L281" s="181"/>
      <c r="M281" s="181"/>
      <c r="N281" s="181"/>
      <c r="O281" s="181"/>
      <c r="P281" s="181"/>
      <c r="Q281" s="181"/>
      <c r="R281" s="184"/>
      <c r="T281" s="185"/>
      <c r="U281" s="181"/>
      <c r="V281" s="181"/>
      <c r="W281" s="181"/>
      <c r="X281" s="181"/>
      <c r="Y281" s="181"/>
      <c r="Z281" s="181"/>
      <c r="AA281" s="186"/>
      <c r="AT281" s="187" t="s">
        <v>172</v>
      </c>
      <c r="AU281" s="187" t="s">
        <v>87</v>
      </c>
      <c r="AV281" s="11" t="s">
        <v>87</v>
      </c>
      <c r="AW281" s="11" t="s">
        <v>33</v>
      </c>
      <c r="AX281" s="11" t="s">
        <v>78</v>
      </c>
      <c r="AY281" s="187" t="s">
        <v>165</v>
      </c>
    </row>
    <row r="282" spans="2:65" s="11" customFormat="1" ht="16.5" customHeight="1">
      <c r="B282" s="180"/>
      <c r="C282" s="181"/>
      <c r="D282" s="181"/>
      <c r="E282" s="182" t="s">
        <v>5</v>
      </c>
      <c r="F282" s="286" t="s">
        <v>307</v>
      </c>
      <c r="G282" s="287"/>
      <c r="H282" s="287"/>
      <c r="I282" s="287"/>
      <c r="J282" s="181"/>
      <c r="K282" s="183">
        <v>-1.71</v>
      </c>
      <c r="L282" s="181"/>
      <c r="M282" s="181"/>
      <c r="N282" s="181"/>
      <c r="O282" s="181"/>
      <c r="P282" s="181"/>
      <c r="Q282" s="181"/>
      <c r="R282" s="184"/>
      <c r="T282" s="185"/>
      <c r="U282" s="181"/>
      <c r="V282" s="181"/>
      <c r="W282" s="181"/>
      <c r="X282" s="181"/>
      <c r="Y282" s="181"/>
      <c r="Z282" s="181"/>
      <c r="AA282" s="186"/>
      <c r="AT282" s="187" t="s">
        <v>172</v>
      </c>
      <c r="AU282" s="187" t="s">
        <v>87</v>
      </c>
      <c r="AV282" s="11" t="s">
        <v>87</v>
      </c>
      <c r="AW282" s="11" t="s">
        <v>33</v>
      </c>
      <c r="AX282" s="11" t="s">
        <v>78</v>
      </c>
      <c r="AY282" s="187" t="s">
        <v>165</v>
      </c>
    </row>
    <row r="283" spans="2:65" s="13" customFormat="1" ht="16.5" customHeight="1">
      <c r="B283" s="196"/>
      <c r="C283" s="197"/>
      <c r="D283" s="197"/>
      <c r="E283" s="198" t="s">
        <v>5</v>
      </c>
      <c r="F283" s="294" t="s">
        <v>294</v>
      </c>
      <c r="G283" s="295"/>
      <c r="H283" s="295"/>
      <c r="I283" s="295"/>
      <c r="J283" s="197"/>
      <c r="K283" s="199">
        <v>201.99199999999999</v>
      </c>
      <c r="L283" s="197"/>
      <c r="M283" s="197"/>
      <c r="N283" s="197"/>
      <c r="O283" s="197"/>
      <c r="P283" s="197"/>
      <c r="Q283" s="197"/>
      <c r="R283" s="200"/>
      <c r="T283" s="201"/>
      <c r="U283" s="197"/>
      <c r="V283" s="197"/>
      <c r="W283" s="197"/>
      <c r="X283" s="197"/>
      <c r="Y283" s="197"/>
      <c r="Z283" s="197"/>
      <c r="AA283" s="202"/>
      <c r="AT283" s="203" t="s">
        <v>172</v>
      </c>
      <c r="AU283" s="203" t="s">
        <v>87</v>
      </c>
      <c r="AV283" s="13" t="s">
        <v>90</v>
      </c>
      <c r="AW283" s="13" t="s">
        <v>33</v>
      </c>
      <c r="AX283" s="13" t="s">
        <v>78</v>
      </c>
      <c r="AY283" s="203" t="s">
        <v>165</v>
      </c>
    </row>
    <row r="284" spans="2:65" s="12" customFormat="1" ht="16.5" customHeight="1">
      <c r="B284" s="188"/>
      <c r="C284" s="189"/>
      <c r="D284" s="189"/>
      <c r="E284" s="190" t="s">
        <v>5</v>
      </c>
      <c r="F284" s="288" t="s">
        <v>175</v>
      </c>
      <c r="G284" s="289"/>
      <c r="H284" s="289"/>
      <c r="I284" s="289"/>
      <c r="J284" s="189"/>
      <c r="K284" s="191">
        <v>334.37599999999998</v>
      </c>
      <c r="L284" s="189"/>
      <c r="M284" s="189"/>
      <c r="N284" s="189"/>
      <c r="O284" s="189"/>
      <c r="P284" s="189"/>
      <c r="Q284" s="189"/>
      <c r="R284" s="192"/>
      <c r="T284" s="193"/>
      <c r="U284" s="189"/>
      <c r="V284" s="189"/>
      <c r="W284" s="189"/>
      <c r="X284" s="189"/>
      <c r="Y284" s="189"/>
      <c r="Z284" s="189"/>
      <c r="AA284" s="194"/>
      <c r="AT284" s="195" t="s">
        <v>172</v>
      </c>
      <c r="AU284" s="195" t="s">
        <v>87</v>
      </c>
      <c r="AV284" s="12" t="s">
        <v>170</v>
      </c>
      <c r="AW284" s="12" t="s">
        <v>33</v>
      </c>
      <c r="AX284" s="12" t="s">
        <v>84</v>
      </c>
      <c r="AY284" s="195" t="s">
        <v>165</v>
      </c>
    </row>
    <row r="285" spans="2:65" s="1" customFormat="1" ht="25.5" customHeight="1">
      <c r="B285" s="135"/>
      <c r="C285" s="164" t="s">
        <v>228</v>
      </c>
      <c r="D285" s="164" t="s">
        <v>166</v>
      </c>
      <c r="E285" s="165" t="s">
        <v>312</v>
      </c>
      <c r="F285" s="281" t="s">
        <v>313</v>
      </c>
      <c r="G285" s="281"/>
      <c r="H285" s="281"/>
      <c r="I285" s="281"/>
      <c r="J285" s="166" t="s">
        <v>227</v>
      </c>
      <c r="K285" s="167">
        <v>301.44099999999997</v>
      </c>
      <c r="L285" s="282">
        <v>0</v>
      </c>
      <c r="M285" s="282"/>
      <c r="N285" s="283">
        <f>ROUND(L285*K285,3)</f>
        <v>0</v>
      </c>
      <c r="O285" s="283"/>
      <c r="P285" s="283"/>
      <c r="Q285" s="283"/>
      <c r="R285" s="138"/>
      <c r="T285" s="169" t="s">
        <v>5</v>
      </c>
      <c r="U285" s="47" t="s">
        <v>45</v>
      </c>
      <c r="V285" s="39"/>
      <c r="W285" s="170">
        <f>V285*K285</f>
        <v>0</v>
      </c>
      <c r="X285" s="170">
        <v>0</v>
      </c>
      <c r="Y285" s="170">
        <f>X285*K285</f>
        <v>0</v>
      </c>
      <c r="Z285" s="170">
        <v>0</v>
      </c>
      <c r="AA285" s="171">
        <f>Z285*K285</f>
        <v>0</v>
      </c>
      <c r="AR285" s="22" t="s">
        <v>170</v>
      </c>
      <c r="AT285" s="22" t="s">
        <v>166</v>
      </c>
      <c r="AU285" s="22" t="s">
        <v>87</v>
      </c>
      <c r="AY285" s="22" t="s">
        <v>165</v>
      </c>
      <c r="BE285" s="109">
        <f>IF(U285="základná",N285,0)</f>
        <v>0</v>
      </c>
      <c r="BF285" s="109">
        <f>IF(U285="znížená",N285,0)</f>
        <v>0</v>
      </c>
      <c r="BG285" s="109">
        <f>IF(U285="zákl. prenesená",N285,0)</f>
        <v>0</v>
      </c>
      <c r="BH285" s="109">
        <f>IF(U285="zníž. prenesená",N285,0)</f>
        <v>0</v>
      </c>
      <c r="BI285" s="109">
        <f>IF(U285="nulová",N285,0)</f>
        <v>0</v>
      </c>
      <c r="BJ285" s="22" t="s">
        <v>87</v>
      </c>
      <c r="BK285" s="172">
        <f>ROUND(L285*K285,3)</f>
        <v>0</v>
      </c>
      <c r="BL285" s="22" t="s">
        <v>170</v>
      </c>
      <c r="BM285" s="22" t="s">
        <v>314</v>
      </c>
    </row>
    <row r="286" spans="2:65" s="10" customFormat="1" ht="16.5" customHeight="1">
      <c r="B286" s="173"/>
      <c r="C286" s="174"/>
      <c r="D286" s="174"/>
      <c r="E286" s="175" t="s">
        <v>5</v>
      </c>
      <c r="F286" s="284" t="s">
        <v>277</v>
      </c>
      <c r="G286" s="285"/>
      <c r="H286" s="285"/>
      <c r="I286" s="285"/>
      <c r="J286" s="174"/>
      <c r="K286" s="175" t="s">
        <v>5</v>
      </c>
      <c r="L286" s="174"/>
      <c r="M286" s="174"/>
      <c r="N286" s="174"/>
      <c r="O286" s="174"/>
      <c r="P286" s="174"/>
      <c r="Q286" s="174"/>
      <c r="R286" s="176"/>
      <c r="T286" s="177"/>
      <c r="U286" s="174"/>
      <c r="V286" s="174"/>
      <c r="W286" s="174"/>
      <c r="X286" s="174"/>
      <c r="Y286" s="174"/>
      <c r="Z286" s="174"/>
      <c r="AA286" s="178"/>
      <c r="AT286" s="179" t="s">
        <v>172</v>
      </c>
      <c r="AU286" s="179" t="s">
        <v>87</v>
      </c>
      <c r="AV286" s="10" t="s">
        <v>84</v>
      </c>
      <c r="AW286" s="10" t="s">
        <v>33</v>
      </c>
      <c r="AX286" s="10" t="s">
        <v>78</v>
      </c>
      <c r="AY286" s="179" t="s">
        <v>165</v>
      </c>
    </row>
    <row r="287" spans="2:65" s="10" customFormat="1" ht="16.5" customHeight="1">
      <c r="B287" s="173"/>
      <c r="C287" s="174"/>
      <c r="D287" s="174"/>
      <c r="E287" s="175" t="s">
        <v>5</v>
      </c>
      <c r="F287" s="292" t="s">
        <v>315</v>
      </c>
      <c r="G287" s="293"/>
      <c r="H287" s="293"/>
      <c r="I287" s="293"/>
      <c r="J287" s="174"/>
      <c r="K287" s="175" t="s">
        <v>5</v>
      </c>
      <c r="L287" s="174"/>
      <c r="M287" s="174"/>
      <c r="N287" s="174"/>
      <c r="O287" s="174"/>
      <c r="P287" s="174"/>
      <c r="Q287" s="174"/>
      <c r="R287" s="176"/>
      <c r="T287" s="177"/>
      <c r="U287" s="174"/>
      <c r="V287" s="174"/>
      <c r="W287" s="174"/>
      <c r="X287" s="174"/>
      <c r="Y287" s="174"/>
      <c r="Z287" s="174"/>
      <c r="AA287" s="178"/>
      <c r="AT287" s="179" t="s">
        <v>172</v>
      </c>
      <c r="AU287" s="179" t="s">
        <v>87</v>
      </c>
      <c r="AV287" s="10" t="s">
        <v>84</v>
      </c>
      <c r="AW287" s="10" t="s">
        <v>33</v>
      </c>
      <c r="AX287" s="10" t="s">
        <v>78</v>
      </c>
      <c r="AY287" s="179" t="s">
        <v>165</v>
      </c>
    </row>
    <row r="288" spans="2:65" s="11" customFormat="1" ht="16.5" customHeight="1">
      <c r="B288" s="180"/>
      <c r="C288" s="181"/>
      <c r="D288" s="181"/>
      <c r="E288" s="182" t="s">
        <v>5</v>
      </c>
      <c r="F288" s="286" t="s">
        <v>288</v>
      </c>
      <c r="G288" s="287"/>
      <c r="H288" s="287"/>
      <c r="I288" s="287"/>
      <c r="J288" s="181"/>
      <c r="K288" s="183">
        <v>15.134</v>
      </c>
      <c r="L288" s="181"/>
      <c r="M288" s="181"/>
      <c r="N288" s="181"/>
      <c r="O288" s="181"/>
      <c r="P288" s="181"/>
      <c r="Q288" s="181"/>
      <c r="R288" s="184"/>
      <c r="T288" s="185"/>
      <c r="U288" s="181"/>
      <c r="V288" s="181"/>
      <c r="W288" s="181"/>
      <c r="X288" s="181"/>
      <c r="Y288" s="181"/>
      <c r="Z288" s="181"/>
      <c r="AA288" s="186"/>
      <c r="AT288" s="187" t="s">
        <v>172</v>
      </c>
      <c r="AU288" s="187" t="s">
        <v>87</v>
      </c>
      <c r="AV288" s="11" t="s">
        <v>87</v>
      </c>
      <c r="AW288" s="11" t="s">
        <v>33</v>
      </c>
      <c r="AX288" s="11" t="s">
        <v>78</v>
      </c>
      <c r="AY288" s="187" t="s">
        <v>165</v>
      </c>
    </row>
    <row r="289" spans="2:51" s="11" customFormat="1" ht="16.5" customHeight="1">
      <c r="B289" s="180"/>
      <c r="C289" s="181"/>
      <c r="D289" s="181"/>
      <c r="E289" s="182" t="s">
        <v>5</v>
      </c>
      <c r="F289" s="286" t="s">
        <v>288</v>
      </c>
      <c r="G289" s="287"/>
      <c r="H289" s="287"/>
      <c r="I289" s="287"/>
      <c r="J289" s="181"/>
      <c r="K289" s="183">
        <v>15.134</v>
      </c>
      <c r="L289" s="181"/>
      <c r="M289" s="181"/>
      <c r="N289" s="181"/>
      <c r="O289" s="181"/>
      <c r="P289" s="181"/>
      <c r="Q289" s="181"/>
      <c r="R289" s="184"/>
      <c r="T289" s="185"/>
      <c r="U289" s="181"/>
      <c r="V289" s="181"/>
      <c r="W289" s="181"/>
      <c r="X289" s="181"/>
      <c r="Y289" s="181"/>
      <c r="Z289" s="181"/>
      <c r="AA289" s="186"/>
      <c r="AT289" s="187" t="s">
        <v>172</v>
      </c>
      <c r="AU289" s="187" t="s">
        <v>87</v>
      </c>
      <c r="AV289" s="11" t="s">
        <v>87</v>
      </c>
      <c r="AW289" s="11" t="s">
        <v>33</v>
      </c>
      <c r="AX289" s="11" t="s">
        <v>78</v>
      </c>
      <c r="AY289" s="187" t="s">
        <v>165</v>
      </c>
    </row>
    <row r="290" spans="2:51" s="11" customFormat="1" ht="16.5" customHeight="1">
      <c r="B290" s="180"/>
      <c r="C290" s="181"/>
      <c r="D290" s="181"/>
      <c r="E290" s="182" t="s">
        <v>5</v>
      </c>
      <c r="F290" s="286" t="s">
        <v>289</v>
      </c>
      <c r="G290" s="287"/>
      <c r="H290" s="287"/>
      <c r="I290" s="287"/>
      <c r="J290" s="181"/>
      <c r="K290" s="183">
        <v>62.322000000000003</v>
      </c>
      <c r="L290" s="181"/>
      <c r="M290" s="181"/>
      <c r="N290" s="181"/>
      <c r="O290" s="181"/>
      <c r="P290" s="181"/>
      <c r="Q290" s="181"/>
      <c r="R290" s="184"/>
      <c r="T290" s="185"/>
      <c r="U290" s="181"/>
      <c r="V290" s="181"/>
      <c r="W290" s="181"/>
      <c r="X290" s="181"/>
      <c r="Y290" s="181"/>
      <c r="Z290" s="181"/>
      <c r="AA290" s="186"/>
      <c r="AT290" s="187" t="s">
        <v>172</v>
      </c>
      <c r="AU290" s="187" t="s">
        <v>87</v>
      </c>
      <c r="AV290" s="11" t="s">
        <v>87</v>
      </c>
      <c r="AW290" s="11" t="s">
        <v>33</v>
      </c>
      <c r="AX290" s="11" t="s">
        <v>78</v>
      </c>
      <c r="AY290" s="187" t="s">
        <v>165</v>
      </c>
    </row>
    <row r="291" spans="2:51" s="11" customFormat="1" ht="16.5" customHeight="1">
      <c r="B291" s="180"/>
      <c r="C291" s="181"/>
      <c r="D291" s="181"/>
      <c r="E291" s="182" t="s">
        <v>5</v>
      </c>
      <c r="F291" s="286" t="s">
        <v>290</v>
      </c>
      <c r="G291" s="287"/>
      <c r="H291" s="287"/>
      <c r="I291" s="287"/>
      <c r="J291" s="181"/>
      <c r="K291" s="183">
        <v>2.98</v>
      </c>
      <c r="L291" s="181"/>
      <c r="M291" s="181"/>
      <c r="N291" s="181"/>
      <c r="O291" s="181"/>
      <c r="P291" s="181"/>
      <c r="Q291" s="181"/>
      <c r="R291" s="184"/>
      <c r="T291" s="185"/>
      <c r="U291" s="181"/>
      <c r="V291" s="181"/>
      <c r="W291" s="181"/>
      <c r="X291" s="181"/>
      <c r="Y291" s="181"/>
      <c r="Z291" s="181"/>
      <c r="AA291" s="186"/>
      <c r="AT291" s="187" t="s">
        <v>172</v>
      </c>
      <c r="AU291" s="187" t="s">
        <v>87</v>
      </c>
      <c r="AV291" s="11" t="s">
        <v>87</v>
      </c>
      <c r="AW291" s="11" t="s">
        <v>33</v>
      </c>
      <c r="AX291" s="11" t="s">
        <v>78</v>
      </c>
      <c r="AY291" s="187" t="s">
        <v>165</v>
      </c>
    </row>
    <row r="292" spans="2:51" s="11" customFormat="1" ht="16.5" customHeight="1">
      <c r="B292" s="180"/>
      <c r="C292" s="181"/>
      <c r="D292" s="181"/>
      <c r="E292" s="182" t="s">
        <v>5</v>
      </c>
      <c r="F292" s="286" t="s">
        <v>291</v>
      </c>
      <c r="G292" s="287"/>
      <c r="H292" s="287"/>
      <c r="I292" s="287"/>
      <c r="J292" s="181"/>
      <c r="K292" s="183">
        <v>14.694000000000001</v>
      </c>
      <c r="L292" s="181"/>
      <c r="M292" s="181"/>
      <c r="N292" s="181"/>
      <c r="O292" s="181"/>
      <c r="P292" s="181"/>
      <c r="Q292" s="181"/>
      <c r="R292" s="184"/>
      <c r="T292" s="185"/>
      <c r="U292" s="181"/>
      <c r="V292" s="181"/>
      <c r="W292" s="181"/>
      <c r="X292" s="181"/>
      <c r="Y292" s="181"/>
      <c r="Z292" s="181"/>
      <c r="AA292" s="186"/>
      <c r="AT292" s="187" t="s">
        <v>172</v>
      </c>
      <c r="AU292" s="187" t="s">
        <v>87</v>
      </c>
      <c r="AV292" s="11" t="s">
        <v>87</v>
      </c>
      <c r="AW292" s="11" t="s">
        <v>33</v>
      </c>
      <c r="AX292" s="11" t="s">
        <v>78</v>
      </c>
      <c r="AY292" s="187" t="s">
        <v>165</v>
      </c>
    </row>
    <row r="293" spans="2:51" s="11" customFormat="1" ht="16.5" customHeight="1">
      <c r="B293" s="180"/>
      <c r="C293" s="181"/>
      <c r="D293" s="181"/>
      <c r="E293" s="182" t="s">
        <v>5</v>
      </c>
      <c r="F293" s="286" t="s">
        <v>292</v>
      </c>
      <c r="G293" s="287"/>
      <c r="H293" s="287"/>
      <c r="I293" s="287"/>
      <c r="J293" s="181"/>
      <c r="K293" s="183">
        <v>14.28</v>
      </c>
      <c r="L293" s="181"/>
      <c r="M293" s="181"/>
      <c r="N293" s="181"/>
      <c r="O293" s="181"/>
      <c r="P293" s="181"/>
      <c r="Q293" s="181"/>
      <c r="R293" s="184"/>
      <c r="T293" s="185"/>
      <c r="U293" s="181"/>
      <c r="V293" s="181"/>
      <c r="W293" s="181"/>
      <c r="X293" s="181"/>
      <c r="Y293" s="181"/>
      <c r="Z293" s="181"/>
      <c r="AA293" s="186"/>
      <c r="AT293" s="187" t="s">
        <v>172</v>
      </c>
      <c r="AU293" s="187" t="s">
        <v>87</v>
      </c>
      <c r="AV293" s="11" t="s">
        <v>87</v>
      </c>
      <c r="AW293" s="11" t="s">
        <v>33</v>
      </c>
      <c r="AX293" s="11" t="s">
        <v>78</v>
      </c>
      <c r="AY293" s="187" t="s">
        <v>165</v>
      </c>
    </row>
    <row r="294" spans="2:51" s="11" customFormat="1" ht="16.5" customHeight="1">
      <c r="B294" s="180"/>
      <c r="C294" s="181"/>
      <c r="D294" s="181"/>
      <c r="E294" s="182" t="s">
        <v>5</v>
      </c>
      <c r="F294" s="286" t="s">
        <v>293</v>
      </c>
      <c r="G294" s="287"/>
      <c r="H294" s="287"/>
      <c r="I294" s="287"/>
      <c r="J294" s="181"/>
      <c r="K294" s="183">
        <v>7.84</v>
      </c>
      <c r="L294" s="181"/>
      <c r="M294" s="181"/>
      <c r="N294" s="181"/>
      <c r="O294" s="181"/>
      <c r="P294" s="181"/>
      <c r="Q294" s="181"/>
      <c r="R294" s="184"/>
      <c r="T294" s="185"/>
      <c r="U294" s="181"/>
      <c r="V294" s="181"/>
      <c r="W294" s="181"/>
      <c r="X294" s="181"/>
      <c r="Y294" s="181"/>
      <c r="Z294" s="181"/>
      <c r="AA294" s="186"/>
      <c r="AT294" s="187" t="s">
        <v>172</v>
      </c>
      <c r="AU294" s="187" t="s">
        <v>87</v>
      </c>
      <c r="AV294" s="11" t="s">
        <v>87</v>
      </c>
      <c r="AW294" s="11" t="s">
        <v>33</v>
      </c>
      <c r="AX294" s="11" t="s">
        <v>78</v>
      </c>
      <c r="AY294" s="187" t="s">
        <v>165</v>
      </c>
    </row>
    <row r="295" spans="2:51" s="10" customFormat="1" ht="16.5" customHeight="1">
      <c r="B295" s="173"/>
      <c r="C295" s="174"/>
      <c r="D295" s="174"/>
      <c r="E295" s="175" t="s">
        <v>5</v>
      </c>
      <c r="F295" s="292" t="s">
        <v>316</v>
      </c>
      <c r="G295" s="293"/>
      <c r="H295" s="293"/>
      <c r="I295" s="293"/>
      <c r="J295" s="174"/>
      <c r="K295" s="175" t="s">
        <v>5</v>
      </c>
      <c r="L295" s="174"/>
      <c r="M295" s="174"/>
      <c r="N295" s="174"/>
      <c r="O295" s="174"/>
      <c r="P295" s="174"/>
      <c r="Q295" s="174"/>
      <c r="R295" s="176"/>
      <c r="T295" s="177"/>
      <c r="U295" s="174"/>
      <c r="V295" s="174"/>
      <c r="W295" s="174"/>
      <c r="X295" s="174"/>
      <c r="Y295" s="174"/>
      <c r="Z295" s="174"/>
      <c r="AA295" s="178"/>
      <c r="AT295" s="179" t="s">
        <v>172</v>
      </c>
      <c r="AU295" s="179" t="s">
        <v>87</v>
      </c>
      <c r="AV295" s="10" t="s">
        <v>84</v>
      </c>
      <c r="AW295" s="10" t="s">
        <v>33</v>
      </c>
      <c r="AX295" s="10" t="s">
        <v>78</v>
      </c>
      <c r="AY295" s="179" t="s">
        <v>165</v>
      </c>
    </row>
    <row r="296" spans="2:51" s="11" customFormat="1" ht="16.5" customHeight="1">
      <c r="B296" s="180"/>
      <c r="C296" s="181"/>
      <c r="D296" s="181"/>
      <c r="E296" s="182" t="s">
        <v>5</v>
      </c>
      <c r="F296" s="286" t="s">
        <v>317</v>
      </c>
      <c r="G296" s="287"/>
      <c r="H296" s="287"/>
      <c r="I296" s="287"/>
      <c r="J296" s="181"/>
      <c r="K296" s="183">
        <v>-19.594000000000001</v>
      </c>
      <c r="L296" s="181"/>
      <c r="M296" s="181"/>
      <c r="N296" s="181"/>
      <c r="O296" s="181"/>
      <c r="P296" s="181"/>
      <c r="Q296" s="181"/>
      <c r="R296" s="184"/>
      <c r="T296" s="185"/>
      <c r="U296" s="181"/>
      <c r="V296" s="181"/>
      <c r="W296" s="181"/>
      <c r="X296" s="181"/>
      <c r="Y296" s="181"/>
      <c r="Z296" s="181"/>
      <c r="AA296" s="186"/>
      <c r="AT296" s="187" t="s">
        <v>172</v>
      </c>
      <c r="AU296" s="187" t="s">
        <v>87</v>
      </c>
      <c r="AV296" s="11" t="s">
        <v>87</v>
      </c>
      <c r="AW296" s="11" t="s">
        <v>33</v>
      </c>
      <c r="AX296" s="11" t="s">
        <v>78</v>
      </c>
      <c r="AY296" s="187" t="s">
        <v>165</v>
      </c>
    </row>
    <row r="297" spans="2:51" s="11" customFormat="1" ht="16.5" customHeight="1">
      <c r="B297" s="180"/>
      <c r="C297" s="181"/>
      <c r="D297" s="181"/>
      <c r="E297" s="182" t="s">
        <v>5</v>
      </c>
      <c r="F297" s="286" t="s">
        <v>318</v>
      </c>
      <c r="G297" s="287"/>
      <c r="H297" s="287"/>
      <c r="I297" s="287"/>
      <c r="J297" s="181"/>
      <c r="K297" s="183">
        <v>-13.340999999999999</v>
      </c>
      <c r="L297" s="181"/>
      <c r="M297" s="181"/>
      <c r="N297" s="181"/>
      <c r="O297" s="181"/>
      <c r="P297" s="181"/>
      <c r="Q297" s="181"/>
      <c r="R297" s="184"/>
      <c r="T297" s="185"/>
      <c r="U297" s="181"/>
      <c r="V297" s="181"/>
      <c r="W297" s="181"/>
      <c r="X297" s="181"/>
      <c r="Y297" s="181"/>
      <c r="Z297" s="181"/>
      <c r="AA297" s="186"/>
      <c r="AT297" s="187" t="s">
        <v>172</v>
      </c>
      <c r="AU297" s="187" t="s">
        <v>87</v>
      </c>
      <c r="AV297" s="11" t="s">
        <v>87</v>
      </c>
      <c r="AW297" s="11" t="s">
        <v>33</v>
      </c>
      <c r="AX297" s="11" t="s">
        <v>78</v>
      </c>
      <c r="AY297" s="187" t="s">
        <v>165</v>
      </c>
    </row>
    <row r="298" spans="2:51" s="13" customFormat="1" ht="16.5" customHeight="1">
      <c r="B298" s="196"/>
      <c r="C298" s="197"/>
      <c r="D298" s="197"/>
      <c r="E298" s="198" t="s">
        <v>5</v>
      </c>
      <c r="F298" s="294" t="s">
        <v>294</v>
      </c>
      <c r="G298" s="295"/>
      <c r="H298" s="295"/>
      <c r="I298" s="295"/>
      <c r="J298" s="197"/>
      <c r="K298" s="199">
        <v>99.448999999999998</v>
      </c>
      <c r="L298" s="197"/>
      <c r="M298" s="197"/>
      <c r="N298" s="197"/>
      <c r="O298" s="197"/>
      <c r="P298" s="197"/>
      <c r="Q298" s="197"/>
      <c r="R298" s="200"/>
      <c r="T298" s="201"/>
      <c r="U298" s="197"/>
      <c r="V298" s="197"/>
      <c r="W298" s="197"/>
      <c r="X298" s="197"/>
      <c r="Y298" s="197"/>
      <c r="Z298" s="197"/>
      <c r="AA298" s="202"/>
      <c r="AT298" s="203" t="s">
        <v>172</v>
      </c>
      <c r="AU298" s="203" t="s">
        <v>87</v>
      </c>
      <c r="AV298" s="13" t="s">
        <v>90</v>
      </c>
      <c r="AW298" s="13" t="s">
        <v>33</v>
      </c>
      <c r="AX298" s="13" t="s">
        <v>78</v>
      </c>
      <c r="AY298" s="203" t="s">
        <v>165</v>
      </c>
    </row>
    <row r="299" spans="2:51" s="10" customFormat="1" ht="16.5" customHeight="1">
      <c r="B299" s="173"/>
      <c r="C299" s="174"/>
      <c r="D299" s="174"/>
      <c r="E299" s="175" t="s">
        <v>5</v>
      </c>
      <c r="F299" s="292" t="s">
        <v>295</v>
      </c>
      <c r="G299" s="293"/>
      <c r="H299" s="293"/>
      <c r="I299" s="293"/>
      <c r="J299" s="174"/>
      <c r="K299" s="175" t="s">
        <v>5</v>
      </c>
      <c r="L299" s="174"/>
      <c r="M299" s="174"/>
      <c r="N299" s="174"/>
      <c r="O299" s="174"/>
      <c r="P299" s="174"/>
      <c r="Q299" s="174"/>
      <c r="R299" s="176"/>
      <c r="T299" s="177"/>
      <c r="U299" s="174"/>
      <c r="V299" s="174"/>
      <c r="W299" s="174"/>
      <c r="X299" s="174"/>
      <c r="Y299" s="174"/>
      <c r="Z299" s="174"/>
      <c r="AA299" s="178"/>
      <c r="AT299" s="179" t="s">
        <v>172</v>
      </c>
      <c r="AU299" s="179" t="s">
        <v>87</v>
      </c>
      <c r="AV299" s="10" t="s">
        <v>84</v>
      </c>
      <c r="AW299" s="10" t="s">
        <v>33</v>
      </c>
      <c r="AX299" s="10" t="s">
        <v>78</v>
      </c>
      <c r="AY299" s="179" t="s">
        <v>165</v>
      </c>
    </row>
    <row r="300" spans="2:51" s="10" customFormat="1" ht="16.5" customHeight="1">
      <c r="B300" s="173"/>
      <c r="C300" s="174"/>
      <c r="D300" s="174"/>
      <c r="E300" s="175" t="s">
        <v>5</v>
      </c>
      <c r="F300" s="292" t="s">
        <v>296</v>
      </c>
      <c r="G300" s="293"/>
      <c r="H300" s="293"/>
      <c r="I300" s="293"/>
      <c r="J300" s="174"/>
      <c r="K300" s="175" t="s">
        <v>5</v>
      </c>
      <c r="L300" s="174"/>
      <c r="M300" s="174"/>
      <c r="N300" s="174"/>
      <c r="O300" s="174"/>
      <c r="P300" s="174"/>
      <c r="Q300" s="174"/>
      <c r="R300" s="176"/>
      <c r="T300" s="177"/>
      <c r="U300" s="174"/>
      <c r="V300" s="174"/>
      <c r="W300" s="174"/>
      <c r="X300" s="174"/>
      <c r="Y300" s="174"/>
      <c r="Z300" s="174"/>
      <c r="AA300" s="178"/>
      <c r="AT300" s="179" t="s">
        <v>172</v>
      </c>
      <c r="AU300" s="179" t="s">
        <v>87</v>
      </c>
      <c r="AV300" s="10" t="s">
        <v>84</v>
      </c>
      <c r="AW300" s="10" t="s">
        <v>33</v>
      </c>
      <c r="AX300" s="10" t="s">
        <v>78</v>
      </c>
      <c r="AY300" s="179" t="s">
        <v>165</v>
      </c>
    </row>
    <row r="301" spans="2:51" s="11" customFormat="1" ht="16.5" customHeight="1">
      <c r="B301" s="180"/>
      <c r="C301" s="181"/>
      <c r="D301" s="181"/>
      <c r="E301" s="182" t="s">
        <v>5</v>
      </c>
      <c r="F301" s="286" t="s">
        <v>297</v>
      </c>
      <c r="G301" s="287"/>
      <c r="H301" s="287"/>
      <c r="I301" s="287"/>
      <c r="J301" s="181"/>
      <c r="K301" s="183">
        <v>101.235</v>
      </c>
      <c r="L301" s="181"/>
      <c r="M301" s="181"/>
      <c r="N301" s="181"/>
      <c r="O301" s="181"/>
      <c r="P301" s="181"/>
      <c r="Q301" s="181"/>
      <c r="R301" s="184"/>
      <c r="T301" s="185"/>
      <c r="U301" s="181"/>
      <c r="V301" s="181"/>
      <c r="W301" s="181"/>
      <c r="X301" s="181"/>
      <c r="Y301" s="181"/>
      <c r="Z301" s="181"/>
      <c r="AA301" s="186"/>
      <c r="AT301" s="187" t="s">
        <v>172</v>
      </c>
      <c r="AU301" s="187" t="s">
        <v>87</v>
      </c>
      <c r="AV301" s="11" t="s">
        <v>87</v>
      </c>
      <c r="AW301" s="11" t="s">
        <v>33</v>
      </c>
      <c r="AX301" s="11" t="s">
        <v>78</v>
      </c>
      <c r="AY301" s="187" t="s">
        <v>165</v>
      </c>
    </row>
    <row r="302" spans="2:51" s="11" customFormat="1" ht="16.5" customHeight="1">
      <c r="B302" s="180"/>
      <c r="C302" s="181"/>
      <c r="D302" s="181"/>
      <c r="E302" s="182" t="s">
        <v>5</v>
      </c>
      <c r="F302" s="286" t="s">
        <v>298</v>
      </c>
      <c r="G302" s="287"/>
      <c r="H302" s="287"/>
      <c r="I302" s="287"/>
      <c r="J302" s="181"/>
      <c r="K302" s="183">
        <v>-1.3129999999999999</v>
      </c>
      <c r="L302" s="181"/>
      <c r="M302" s="181"/>
      <c r="N302" s="181"/>
      <c r="O302" s="181"/>
      <c r="P302" s="181"/>
      <c r="Q302" s="181"/>
      <c r="R302" s="184"/>
      <c r="T302" s="185"/>
      <c r="U302" s="181"/>
      <c r="V302" s="181"/>
      <c r="W302" s="181"/>
      <c r="X302" s="181"/>
      <c r="Y302" s="181"/>
      <c r="Z302" s="181"/>
      <c r="AA302" s="186"/>
      <c r="AT302" s="187" t="s">
        <v>172</v>
      </c>
      <c r="AU302" s="187" t="s">
        <v>87</v>
      </c>
      <c r="AV302" s="11" t="s">
        <v>87</v>
      </c>
      <c r="AW302" s="11" t="s">
        <v>33</v>
      </c>
      <c r="AX302" s="11" t="s">
        <v>78</v>
      </c>
      <c r="AY302" s="187" t="s">
        <v>165</v>
      </c>
    </row>
    <row r="303" spans="2:51" s="11" customFormat="1" ht="16.5" customHeight="1">
      <c r="B303" s="180"/>
      <c r="C303" s="181"/>
      <c r="D303" s="181"/>
      <c r="E303" s="182" t="s">
        <v>5</v>
      </c>
      <c r="F303" s="286" t="s">
        <v>299</v>
      </c>
      <c r="G303" s="287"/>
      <c r="H303" s="287"/>
      <c r="I303" s="287"/>
      <c r="J303" s="181"/>
      <c r="K303" s="183">
        <v>-2.5</v>
      </c>
      <c r="L303" s="181"/>
      <c r="M303" s="181"/>
      <c r="N303" s="181"/>
      <c r="O303" s="181"/>
      <c r="P303" s="181"/>
      <c r="Q303" s="181"/>
      <c r="R303" s="184"/>
      <c r="T303" s="185"/>
      <c r="U303" s="181"/>
      <c r="V303" s="181"/>
      <c r="W303" s="181"/>
      <c r="X303" s="181"/>
      <c r="Y303" s="181"/>
      <c r="Z303" s="181"/>
      <c r="AA303" s="186"/>
      <c r="AT303" s="187" t="s">
        <v>172</v>
      </c>
      <c r="AU303" s="187" t="s">
        <v>87</v>
      </c>
      <c r="AV303" s="11" t="s">
        <v>87</v>
      </c>
      <c r="AW303" s="11" t="s">
        <v>33</v>
      </c>
      <c r="AX303" s="11" t="s">
        <v>78</v>
      </c>
      <c r="AY303" s="187" t="s">
        <v>165</v>
      </c>
    </row>
    <row r="304" spans="2:51" s="11" customFormat="1" ht="16.5" customHeight="1">
      <c r="B304" s="180"/>
      <c r="C304" s="181"/>
      <c r="D304" s="181"/>
      <c r="E304" s="182" t="s">
        <v>5</v>
      </c>
      <c r="F304" s="286" t="s">
        <v>300</v>
      </c>
      <c r="G304" s="287"/>
      <c r="H304" s="287"/>
      <c r="I304" s="287"/>
      <c r="J304" s="181"/>
      <c r="K304" s="183">
        <v>-0.77</v>
      </c>
      <c r="L304" s="181"/>
      <c r="M304" s="181"/>
      <c r="N304" s="181"/>
      <c r="O304" s="181"/>
      <c r="P304" s="181"/>
      <c r="Q304" s="181"/>
      <c r="R304" s="184"/>
      <c r="T304" s="185"/>
      <c r="U304" s="181"/>
      <c r="V304" s="181"/>
      <c r="W304" s="181"/>
      <c r="X304" s="181"/>
      <c r="Y304" s="181"/>
      <c r="Z304" s="181"/>
      <c r="AA304" s="186"/>
      <c r="AT304" s="187" t="s">
        <v>172</v>
      </c>
      <c r="AU304" s="187" t="s">
        <v>87</v>
      </c>
      <c r="AV304" s="11" t="s">
        <v>87</v>
      </c>
      <c r="AW304" s="11" t="s">
        <v>33</v>
      </c>
      <c r="AX304" s="11" t="s">
        <v>78</v>
      </c>
      <c r="AY304" s="187" t="s">
        <v>165</v>
      </c>
    </row>
    <row r="305" spans="2:65" s="11" customFormat="1" ht="16.5" customHeight="1">
      <c r="B305" s="180"/>
      <c r="C305" s="181"/>
      <c r="D305" s="181"/>
      <c r="E305" s="182" t="s">
        <v>5</v>
      </c>
      <c r="F305" s="286" t="s">
        <v>301</v>
      </c>
      <c r="G305" s="287"/>
      <c r="H305" s="287"/>
      <c r="I305" s="287"/>
      <c r="J305" s="181"/>
      <c r="K305" s="183">
        <v>-0.7</v>
      </c>
      <c r="L305" s="181"/>
      <c r="M305" s="181"/>
      <c r="N305" s="181"/>
      <c r="O305" s="181"/>
      <c r="P305" s="181"/>
      <c r="Q305" s="181"/>
      <c r="R305" s="184"/>
      <c r="T305" s="185"/>
      <c r="U305" s="181"/>
      <c r="V305" s="181"/>
      <c r="W305" s="181"/>
      <c r="X305" s="181"/>
      <c r="Y305" s="181"/>
      <c r="Z305" s="181"/>
      <c r="AA305" s="186"/>
      <c r="AT305" s="187" t="s">
        <v>172</v>
      </c>
      <c r="AU305" s="187" t="s">
        <v>87</v>
      </c>
      <c r="AV305" s="11" t="s">
        <v>87</v>
      </c>
      <c r="AW305" s="11" t="s">
        <v>33</v>
      </c>
      <c r="AX305" s="11" t="s">
        <v>78</v>
      </c>
      <c r="AY305" s="187" t="s">
        <v>165</v>
      </c>
    </row>
    <row r="306" spans="2:65" s="11" customFormat="1" ht="16.5" customHeight="1">
      <c r="B306" s="180"/>
      <c r="C306" s="181"/>
      <c r="D306" s="181"/>
      <c r="E306" s="182" t="s">
        <v>5</v>
      </c>
      <c r="F306" s="286" t="s">
        <v>302</v>
      </c>
      <c r="G306" s="287"/>
      <c r="H306" s="287"/>
      <c r="I306" s="287"/>
      <c r="J306" s="181"/>
      <c r="K306" s="183">
        <v>-2.42</v>
      </c>
      <c r="L306" s="181"/>
      <c r="M306" s="181"/>
      <c r="N306" s="181"/>
      <c r="O306" s="181"/>
      <c r="P306" s="181"/>
      <c r="Q306" s="181"/>
      <c r="R306" s="184"/>
      <c r="T306" s="185"/>
      <c r="U306" s="181"/>
      <c r="V306" s="181"/>
      <c r="W306" s="181"/>
      <c r="X306" s="181"/>
      <c r="Y306" s="181"/>
      <c r="Z306" s="181"/>
      <c r="AA306" s="186"/>
      <c r="AT306" s="187" t="s">
        <v>172</v>
      </c>
      <c r="AU306" s="187" t="s">
        <v>87</v>
      </c>
      <c r="AV306" s="11" t="s">
        <v>87</v>
      </c>
      <c r="AW306" s="11" t="s">
        <v>33</v>
      </c>
      <c r="AX306" s="11" t="s">
        <v>78</v>
      </c>
      <c r="AY306" s="187" t="s">
        <v>165</v>
      </c>
    </row>
    <row r="307" spans="2:65" s="10" customFormat="1" ht="16.5" customHeight="1">
      <c r="B307" s="173"/>
      <c r="C307" s="174"/>
      <c r="D307" s="174"/>
      <c r="E307" s="175" t="s">
        <v>5</v>
      </c>
      <c r="F307" s="292" t="s">
        <v>303</v>
      </c>
      <c r="G307" s="293"/>
      <c r="H307" s="293"/>
      <c r="I307" s="293"/>
      <c r="J307" s="174"/>
      <c r="K307" s="175" t="s">
        <v>5</v>
      </c>
      <c r="L307" s="174"/>
      <c r="M307" s="174"/>
      <c r="N307" s="174"/>
      <c r="O307" s="174"/>
      <c r="P307" s="174"/>
      <c r="Q307" s="174"/>
      <c r="R307" s="176"/>
      <c r="T307" s="177"/>
      <c r="U307" s="174"/>
      <c r="V307" s="174"/>
      <c r="W307" s="174"/>
      <c r="X307" s="174"/>
      <c r="Y307" s="174"/>
      <c r="Z307" s="174"/>
      <c r="AA307" s="178"/>
      <c r="AT307" s="179" t="s">
        <v>172</v>
      </c>
      <c r="AU307" s="179" t="s">
        <v>87</v>
      </c>
      <c r="AV307" s="10" t="s">
        <v>84</v>
      </c>
      <c r="AW307" s="10" t="s">
        <v>33</v>
      </c>
      <c r="AX307" s="10" t="s">
        <v>78</v>
      </c>
      <c r="AY307" s="179" t="s">
        <v>165</v>
      </c>
    </row>
    <row r="308" spans="2:65" s="11" customFormat="1" ht="16.5" customHeight="1">
      <c r="B308" s="180"/>
      <c r="C308" s="181"/>
      <c r="D308" s="181"/>
      <c r="E308" s="182" t="s">
        <v>5</v>
      </c>
      <c r="F308" s="286" t="s">
        <v>304</v>
      </c>
      <c r="G308" s="287"/>
      <c r="H308" s="287"/>
      <c r="I308" s="287"/>
      <c r="J308" s="181"/>
      <c r="K308" s="183">
        <v>119.1</v>
      </c>
      <c r="L308" s="181"/>
      <c r="M308" s="181"/>
      <c r="N308" s="181"/>
      <c r="O308" s="181"/>
      <c r="P308" s="181"/>
      <c r="Q308" s="181"/>
      <c r="R308" s="184"/>
      <c r="T308" s="185"/>
      <c r="U308" s="181"/>
      <c r="V308" s="181"/>
      <c r="W308" s="181"/>
      <c r="X308" s="181"/>
      <c r="Y308" s="181"/>
      <c r="Z308" s="181"/>
      <c r="AA308" s="186"/>
      <c r="AT308" s="187" t="s">
        <v>172</v>
      </c>
      <c r="AU308" s="187" t="s">
        <v>87</v>
      </c>
      <c r="AV308" s="11" t="s">
        <v>87</v>
      </c>
      <c r="AW308" s="11" t="s">
        <v>33</v>
      </c>
      <c r="AX308" s="11" t="s">
        <v>78</v>
      </c>
      <c r="AY308" s="187" t="s">
        <v>165</v>
      </c>
    </row>
    <row r="309" spans="2:65" s="11" customFormat="1" ht="16.5" customHeight="1">
      <c r="B309" s="180"/>
      <c r="C309" s="181"/>
      <c r="D309" s="181"/>
      <c r="E309" s="182" t="s">
        <v>5</v>
      </c>
      <c r="F309" s="286" t="s">
        <v>305</v>
      </c>
      <c r="G309" s="287"/>
      <c r="H309" s="287"/>
      <c r="I309" s="287"/>
      <c r="J309" s="181"/>
      <c r="K309" s="183">
        <v>-6.46</v>
      </c>
      <c r="L309" s="181"/>
      <c r="M309" s="181"/>
      <c r="N309" s="181"/>
      <c r="O309" s="181"/>
      <c r="P309" s="181"/>
      <c r="Q309" s="181"/>
      <c r="R309" s="184"/>
      <c r="T309" s="185"/>
      <c r="U309" s="181"/>
      <c r="V309" s="181"/>
      <c r="W309" s="181"/>
      <c r="X309" s="181"/>
      <c r="Y309" s="181"/>
      <c r="Z309" s="181"/>
      <c r="AA309" s="186"/>
      <c r="AT309" s="187" t="s">
        <v>172</v>
      </c>
      <c r="AU309" s="187" t="s">
        <v>87</v>
      </c>
      <c r="AV309" s="11" t="s">
        <v>87</v>
      </c>
      <c r="AW309" s="11" t="s">
        <v>33</v>
      </c>
      <c r="AX309" s="11" t="s">
        <v>78</v>
      </c>
      <c r="AY309" s="187" t="s">
        <v>165</v>
      </c>
    </row>
    <row r="310" spans="2:65" s="11" customFormat="1" ht="16.5" customHeight="1">
      <c r="B310" s="180"/>
      <c r="C310" s="181"/>
      <c r="D310" s="181"/>
      <c r="E310" s="182" t="s">
        <v>5</v>
      </c>
      <c r="F310" s="286" t="s">
        <v>306</v>
      </c>
      <c r="G310" s="287"/>
      <c r="H310" s="287"/>
      <c r="I310" s="287"/>
      <c r="J310" s="181"/>
      <c r="K310" s="183">
        <v>-2.4700000000000002</v>
      </c>
      <c r="L310" s="181"/>
      <c r="M310" s="181"/>
      <c r="N310" s="181"/>
      <c r="O310" s="181"/>
      <c r="P310" s="181"/>
      <c r="Q310" s="181"/>
      <c r="R310" s="184"/>
      <c r="T310" s="185"/>
      <c r="U310" s="181"/>
      <c r="V310" s="181"/>
      <c r="W310" s="181"/>
      <c r="X310" s="181"/>
      <c r="Y310" s="181"/>
      <c r="Z310" s="181"/>
      <c r="AA310" s="186"/>
      <c r="AT310" s="187" t="s">
        <v>172</v>
      </c>
      <c r="AU310" s="187" t="s">
        <v>87</v>
      </c>
      <c r="AV310" s="11" t="s">
        <v>87</v>
      </c>
      <c r="AW310" s="11" t="s">
        <v>33</v>
      </c>
      <c r="AX310" s="11" t="s">
        <v>78</v>
      </c>
      <c r="AY310" s="187" t="s">
        <v>165</v>
      </c>
    </row>
    <row r="311" spans="2:65" s="11" customFormat="1" ht="16.5" customHeight="1">
      <c r="B311" s="180"/>
      <c r="C311" s="181"/>
      <c r="D311" s="181"/>
      <c r="E311" s="182" t="s">
        <v>5</v>
      </c>
      <c r="F311" s="286" t="s">
        <v>307</v>
      </c>
      <c r="G311" s="287"/>
      <c r="H311" s="287"/>
      <c r="I311" s="287"/>
      <c r="J311" s="181"/>
      <c r="K311" s="183">
        <v>-1.71</v>
      </c>
      <c r="L311" s="181"/>
      <c r="M311" s="181"/>
      <c r="N311" s="181"/>
      <c r="O311" s="181"/>
      <c r="P311" s="181"/>
      <c r="Q311" s="181"/>
      <c r="R311" s="184"/>
      <c r="T311" s="185"/>
      <c r="U311" s="181"/>
      <c r="V311" s="181"/>
      <c r="W311" s="181"/>
      <c r="X311" s="181"/>
      <c r="Y311" s="181"/>
      <c r="Z311" s="181"/>
      <c r="AA311" s="186"/>
      <c r="AT311" s="187" t="s">
        <v>172</v>
      </c>
      <c r="AU311" s="187" t="s">
        <v>87</v>
      </c>
      <c r="AV311" s="11" t="s">
        <v>87</v>
      </c>
      <c r="AW311" s="11" t="s">
        <v>33</v>
      </c>
      <c r="AX311" s="11" t="s">
        <v>78</v>
      </c>
      <c r="AY311" s="187" t="s">
        <v>165</v>
      </c>
    </row>
    <row r="312" spans="2:65" s="13" customFormat="1" ht="16.5" customHeight="1">
      <c r="B312" s="196"/>
      <c r="C312" s="197"/>
      <c r="D312" s="197"/>
      <c r="E312" s="198" t="s">
        <v>5</v>
      </c>
      <c r="F312" s="294" t="s">
        <v>294</v>
      </c>
      <c r="G312" s="295"/>
      <c r="H312" s="295"/>
      <c r="I312" s="295"/>
      <c r="J312" s="197"/>
      <c r="K312" s="199">
        <v>201.99199999999999</v>
      </c>
      <c r="L312" s="197"/>
      <c r="M312" s="197"/>
      <c r="N312" s="197"/>
      <c r="O312" s="197"/>
      <c r="P312" s="197"/>
      <c r="Q312" s="197"/>
      <c r="R312" s="200"/>
      <c r="T312" s="201"/>
      <c r="U312" s="197"/>
      <c r="V312" s="197"/>
      <c r="W312" s="197"/>
      <c r="X312" s="197"/>
      <c r="Y312" s="197"/>
      <c r="Z312" s="197"/>
      <c r="AA312" s="202"/>
      <c r="AT312" s="203" t="s">
        <v>172</v>
      </c>
      <c r="AU312" s="203" t="s">
        <v>87</v>
      </c>
      <c r="AV312" s="13" t="s">
        <v>90</v>
      </c>
      <c r="AW312" s="13" t="s">
        <v>33</v>
      </c>
      <c r="AX312" s="13" t="s">
        <v>78</v>
      </c>
      <c r="AY312" s="203" t="s">
        <v>165</v>
      </c>
    </row>
    <row r="313" spans="2:65" s="12" customFormat="1" ht="16.5" customHeight="1">
      <c r="B313" s="188"/>
      <c r="C313" s="189"/>
      <c r="D313" s="189"/>
      <c r="E313" s="190" t="s">
        <v>5</v>
      </c>
      <c r="F313" s="288" t="s">
        <v>175</v>
      </c>
      <c r="G313" s="289"/>
      <c r="H313" s="289"/>
      <c r="I313" s="289"/>
      <c r="J313" s="189"/>
      <c r="K313" s="191">
        <v>301.44099999999997</v>
      </c>
      <c r="L313" s="189"/>
      <c r="M313" s="189"/>
      <c r="N313" s="189"/>
      <c r="O313" s="189"/>
      <c r="P313" s="189"/>
      <c r="Q313" s="189"/>
      <c r="R313" s="192"/>
      <c r="T313" s="193"/>
      <c r="U313" s="189"/>
      <c r="V313" s="189"/>
      <c r="W313" s="189"/>
      <c r="X313" s="189"/>
      <c r="Y313" s="189"/>
      <c r="Z313" s="189"/>
      <c r="AA313" s="194"/>
      <c r="AT313" s="195" t="s">
        <v>172</v>
      </c>
      <c r="AU313" s="195" t="s">
        <v>87</v>
      </c>
      <c r="AV313" s="12" t="s">
        <v>170</v>
      </c>
      <c r="AW313" s="12" t="s">
        <v>33</v>
      </c>
      <c r="AX313" s="12" t="s">
        <v>84</v>
      </c>
      <c r="AY313" s="195" t="s">
        <v>165</v>
      </c>
    </row>
    <row r="314" spans="2:65" s="1" customFormat="1" ht="38.25" customHeight="1">
      <c r="B314" s="135"/>
      <c r="C314" s="164" t="s">
        <v>319</v>
      </c>
      <c r="D314" s="164" t="s">
        <v>166</v>
      </c>
      <c r="E314" s="165" t="s">
        <v>320</v>
      </c>
      <c r="F314" s="281" t="s">
        <v>321</v>
      </c>
      <c r="G314" s="281"/>
      <c r="H314" s="281"/>
      <c r="I314" s="281"/>
      <c r="J314" s="166" t="s">
        <v>227</v>
      </c>
      <c r="K314" s="167">
        <v>32.935000000000002</v>
      </c>
      <c r="L314" s="282">
        <v>0</v>
      </c>
      <c r="M314" s="282"/>
      <c r="N314" s="283">
        <f>ROUND(L314*K314,3)</f>
        <v>0</v>
      </c>
      <c r="O314" s="283"/>
      <c r="P314" s="283"/>
      <c r="Q314" s="283"/>
      <c r="R314" s="138"/>
      <c r="T314" s="169" t="s">
        <v>5</v>
      </c>
      <c r="U314" s="47" t="s">
        <v>45</v>
      </c>
      <c r="V314" s="39"/>
      <c r="W314" s="170">
        <f>V314*K314</f>
        <v>0</v>
      </c>
      <c r="X314" s="170">
        <v>0</v>
      </c>
      <c r="Y314" s="170">
        <f>X314*K314</f>
        <v>0</v>
      </c>
      <c r="Z314" s="170">
        <v>0</v>
      </c>
      <c r="AA314" s="171">
        <f>Z314*K314</f>
        <v>0</v>
      </c>
      <c r="AR314" s="22" t="s">
        <v>170</v>
      </c>
      <c r="AT314" s="22" t="s">
        <v>166</v>
      </c>
      <c r="AU314" s="22" t="s">
        <v>87</v>
      </c>
      <c r="AY314" s="22" t="s">
        <v>165</v>
      </c>
      <c r="BE314" s="109">
        <f>IF(U314="základná",N314,0)</f>
        <v>0</v>
      </c>
      <c r="BF314" s="109">
        <f>IF(U314="znížená",N314,0)</f>
        <v>0</v>
      </c>
      <c r="BG314" s="109">
        <f>IF(U314="zákl. prenesená",N314,0)</f>
        <v>0</v>
      </c>
      <c r="BH314" s="109">
        <f>IF(U314="zníž. prenesená",N314,0)</f>
        <v>0</v>
      </c>
      <c r="BI314" s="109">
        <f>IF(U314="nulová",N314,0)</f>
        <v>0</v>
      </c>
      <c r="BJ314" s="22" t="s">
        <v>87</v>
      </c>
      <c r="BK314" s="172">
        <f>ROUND(L314*K314,3)</f>
        <v>0</v>
      </c>
      <c r="BL314" s="22" t="s">
        <v>170</v>
      </c>
      <c r="BM314" s="22" t="s">
        <v>322</v>
      </c>
    </row>
    <row r="315" spans="2:65" s="10" customFormat="1" ht="16.5" customHeight="1">
      <c r="B315" s="173"/>
      <c r="C315" s="174"/>
      <c r="D315" s="174"/>
      <c r="E315" s="175" t="s">
        <v>5</v>
      </c>
      <c r="F315" s="284" t="s">
        <v>277</v>
      </c>
      <c r="G315" s="285"/>
      <c r="H315" s="285"/>
      <c r="I315" s="285"/>
      <c r="J315" s="174"/>
      <c r="K315" s="175" t="s">
        <v>5</v>
      </c>
      <c r="L315" s="174"/>
      <c r="M315" s="174"/>
      <c r="N315" s="174"/>
      <c r="O315" s="174"/>
      <c r="P315" s="174"/>
      <c r="Q315" s="174"/>
      <c r="R315" s="176"/>
      <c r="T315" s="177"/>
      <c r="U315" s="174"/>
      <c r="V315" s="174"/>
      <c r="W315" s="174"/>
      <c r="X315" s="174"/>
      <c r="Y315" s="174"/>
      <c r="Z315" s="174"/>
      <c r="AA315" s="178"/>
      <c r="AT315" s="179" t="s">
        <v>172</v>
      </c>
      <c r="AU315" s="179" t="s">
        <v>87</v>
      </c>
      <c r="AV315" s="10" t="s">
        <v>84</v>
      </c>
      <c r="AW315" s="10" t="s">
        <v>33</v>
      </c>
      <c r="AX315" s="10" t="s">
        <v>78</v>
      </c>
      <c r="AY315" s="179" t="s">
        <v>165</v>
      </c>
    </row>
    <row r="316" spans="2:65" s="10" customFormat="1" ht="16.5" customHeight="1">
      <c r="B316" s="173"/>
      <c r="C316" s="174"/>
      <c r="D316" s="174"/>
      <c r="E316" s="175" t="s">
        <v>5</v>
      </c>
      <c r="F316" s="292" t="s">
        <v>323</v>
      </c>
      <c r="G316" s="293"/>
      <c r="H316" s="293"/>
      <c r="I316" s="293"/>
      <c r="J316" s="174"/>
      <c r="K316" s="175" t="s">
        <v>5</v>
      </c>
      <c r="L316" s="174"/>
      <c r="M316" s="174"/>
      <c r="N316" s="174"/>
      <c r="O316" s="174"/>
      <c r="P316" s="174"/>
      <c r="Q316" s="174"/>
      <c r="R316" s="176"/>
      <c r="T316" s="177"/>
      <c r="U316" s="174"/>
      <c r="V316" s="174"/>
      <c r="W316" s="174"/>
      <c r="X316" s="174"/>
      <c r="Y316" s="174"/>
      <c r="Z316" s="174"/>
      <c r="AA316" s="178"/>
      <c r="AT316" s="179" t="s">
        <v>172</v>
      </c>
      <c r="AU316" s="179" t="s">
        <v>87</v>
      </c>
      <c r="AV316" s="10" t="s">
        <v>84</v>
      </c>
      <c r="AW316" s="10" t="s">
        <v>33</v>
      </c>
      <c r="AX316" s="10" t="s">
        <v>78</v>
      </c>
      <c r="AY316" s="179" t="s">
        <v>165</v>
      </c>
    </row>
    <row r="317" spans="2:65" s="10" customFormat="1" ht="16.5" customHeight="1">
      <c r="B317" s="173"/>
      <c r="C317" s="174"/>
      <c r="D317" s="174"/>
      <c r="E317" s="175" t="s">
        <v>5</v>
      </c>
      <c r="F317" s="292" t="s">
        <v>316</v>
      </c>
      <c r="G317" s="293"/>
      <c r="H317" s="293"/>
      <c r="I317" s="293"/>
      <c r="J317" s="174"/>
      <c r="K317" s="175" t="s">
        <v>5</v>
      </c>
      <c r="L317" s="174"/>
      <c r="M317" s="174"/>
      <c r="N317" s="174"/>
      <c r="O317" s="174"/>
      <c r="P317" s="174"/>
      <c r="Q317" s="174"/>
      <c r="R317" s="176"/>
      <c r="T317" s="177"/>
      <c r="U317" s="174"/>
      <c r="V317" s="174"/>
      <c r="W317" s="174"/>
      <c r="X317" s="174"/>
      <c r="Y317" s="174"/>
      <c r="Z317" s="174"/>
      <c r="AA317" s="178"/>
      <c r="AT317" s="179" t="s">
        <v>172</v>
      </c>
      <c r="AU317" s="179" t="s">
        <v>87</v>
      </c>
      <c r="AV317" s="10" t="s">
        <v>84</v>
      </c>
      <c r="AW317" s="10" t="s">
        <v>33</v>
      </c>
      <c r="AX317" s="10" t="s">
        <v>78</v>
      </c>
      <c r="AY317" s="179" t="s">
        <v>165</v>
      </c>
    </row>
    <row r="318" spans="2:65" s="11" customFormat="1" ht="16.5" customHeight="1">
      <c r="B318" s="180"/>
      <c r="C318" s="181"/>
      <c r="D318" s="181"/>
      <c r="E318" s="182" t="s">
        <v>5</v>
      </c>
      <c r="F318" s="286" t="s">
        <v>324</v>
      </c>
      <c r="G318" s="287"/>
      <c r="H318" s="287"/>
      <c r="I318" s="287"/>
      <c r="J318" s="181"/>
      <c r="K318" s="183">
        <v>19.594000000000001</v>
      </c>
      <c r="L318" s="181"/>
      <c r="M318" s="181"/>
      <c r="N318" s="181"/>
      <c r="O318" s="181"/>
      <c r="P318" s="181"/>
      <c r="Q318" s="181"/>
      <c r="R318" s="184"/>
      <c r="T318" s="185"/>
      <c r="U318" s="181"/>
      <c r="V318" s="181"/>
      <c r="W318" s="181"/>
      <c r="X318" s="181"/>
      <c r="Y318" s="181"/>
      <c r="Z318" s="181"/>
      <c r="AA318" s="186"/>
      <c r="AT318" s="187" t="s">
        <v>172</v>
      </c>
      <c r="AU318" s="187" t="s">
        <v>87</v>
      </c>
      <c r="AV318" s="11" t="s">
        <v>87</v>
      </c>
      <c r="AW318" s="11" t="s">
        <v>33</v>
      </c>
      <c r="AX318" s="11" t="s">
        <v>78</v>
      </c>
      <c r="AY318" s="187" t="s">
        <v>165</v>
      </c>
    </row>
    <row r="319" spans="2:65" s="11" customFormat="1" ht="16.5" customHeight="1">
      <c r="B319" s="180"/>
      <c r="C319" s="181"/>
      <c r="D319" s="181"/>
      <c r="E319" s="182" t="s">
        <v>5</v>
      </c>
      <c r="F319" s="286" t="s">
        <v>325</v>
      </c>
      <c r="G319" s="287"/>
      <c r="H319" s="287"/>
      <c r="I319" s="287"/>
      <c r="J319" s="181"/>
      <c r="K319" s="183">
        <v>13.340999999999999</v>
      </c>
      <c r="L319" s="181"/>
      <c r="M319" s="181"/>
      <c r="N319" s="181"/>
      <c r="O319" s="181"/>
      <c r="P319" s="181"/>
      <c r="Q319" s="181"/>
      <c r="R319" s="184"/>
      <c r="T319" s="185"/>
      <c r="U319" s="181"/>
      <c r="V319" s="181"/>
      <c r="W319" s="181"/>
      <c r="X319" s="181"/>
      <c r="Y319" s="181"/>
      <c r="Z319" s="181"/>
      <c r="AA319" s="186"/>
      <c r="AT319" s="187" t="s">
        <v>172</v>
      </c>
      <c r="AU319" s="187" t="s">
        <v>87</v>
      </c>
      <c r="AV319" s="11" t="s">
        <v>87</v>
      </c>
      <c r="AW319" s="11" t="s">
        <v>33</v>
      </c>
      <c r="AX319" s="11" t="s">
        <v>78</v>
      </c>
      <c r="AY319" s="187" t="s">
        <v>165</v>
      </c>
    </row>
    <row r="320" spans="2:65" s="12" customFormat="1" ht="16.5" customHeight="1">
      <c r="B320" s="188"/>
      <c r="C320" s="189"/>
      <c r="D320" s="189"/>
      <c r="E320" s="190" t="s">
        <v>5</v>
      </c>
      <c r="F320" s="288" t="s">
        <v>175</v>
      </c>
      <c r="G320" s="289"/>
      <c r="H320" s="289"/>
      <c r="I320" s="289"/>
      <c r="J320" s="189"/>
      <c r="K320" s="191">
        <v>32.935000000000002</v>
      </c>
      <c r="L320" s="189"/>
      <c r="M320" s="189"/>
      <c r="N320" s="189"/>
      <c r="O320" s="189"/>
      <c r="P320" s="189"/>
      <c r="Q320" s="189"/>
      <c r="R320" s="192"/>
      <c r="T320" s="193"/>
      <c r="U320" s="189"/>
      <c r="V320" s="189"/>
      <c r="W320" s="189"/>
      <c r="X320" s="189"/>
      <c r="Y320" s="189"/>
      <c r="Z320" s="189"/>
      <c r="AA320" s="194"/>
      <c r="AT320" s="195" t="s">
        <v>172</v>
      </c>
      <c r="AU320" s="195" t="s">
        <v>87</v>
      </c>
      <c r="AV320" s="12" t="s">
        <v>170</v>
      </c>
      <c r="AW320" s="12" t="s">
        <v>33</v>
      </c>
      <c r="AX320" s="12" t="s">
        <v>84</v>
      </c>
      <c r="AY320" s="195" t="s">
        <v>165</v>
      </c>
    </row>
    <row r="321" spans="2:65" s="1" customFormat="1" ht="25.5" customHeight="1">
      <c r="B321" s="135"/>
      <c r="C321" s="164" t="s">
        <v>234</v>
      </c>
      <c r="D321" s="164" t="s">
        <v>166</v>
      </c>
      <c r="E321" s="165" t="s">
        <v>326</v>
      </c>
      <c r="F321" s="281" t="s">
        <v>327</v>
      </c>
      <c r="G321" s="281"/>
      <c r="H321" s="281"/>
      <c r="I321" s="281"/>
      <c r="J321" s="166" t="s">
        <v>227</v>
      </c>
      <c r="K321" s="167">
        <v>176.92500000000001</v>
      </c>
      <c r="L321" s="282">
        <v>0</v>
      </c>
      <c r="M321" s="282"/>
      <c r="N321" s="283">
        <f>ROUND(L321*K321,3)</f>
        <v>0</v>
      </c>
      <c r="O321" s="283"/>
      <c r="P321" s="283"/>
      <c r="Q321" s="283"/>
      <c r="R321" s="138"/>
      <c r="T321" s="169" t="s">
        <v>5</v>
      </c>
      <c r="U321" s="47" t="s">
        <v>45</v>
      </c>
      <c r="V321" s="39"/>
      <c r="W321" s="170">
        <f>V321*K321</f>
        <v>0</v>
      </c>
      <c r="X321" s="170">
        <v>0</v>
      </c>
      <c r="Y321" s="170">
        <f>X321*K321</f>
        <v>0</v>
      </c>
      <c r="Z321" s="170">
        <v>0</v>
      </c>
      <c r="AA321" s="171">
        <f>Z321*K321</f>
        <v>0</v>
      </c>
      <c r="AR321" s="22" t="s">
        <v>170</v>
      </c>
      <c r="AT321" s="22" t="s">
        <v>166</v>
      </c>
      <c r="AU321" s="22" t="s">
        <v>87</v>
      </c>
      <c r="AY321" s="22" t="s">
        <v>165</v>
      </c>
      <c r="BE321" s="109">
        <f>IF(U321="základná",N321,0)</f>
        <v>0</v>
      </c>
      <c r="BF321" s="109">
        <f>IF(U321="znížená",N321,0)</f>
        <v>0</v>
      </c>
      <c r="BG321" s="109">
        <f>IF(U321="zákl. prenesená",N321,0)</f>
        <v>0</v>
      </c>
      <c r="BH321" s="109">
        <f>IF(U321="zníž. prenesená",N321,0)</f>
        <v>0</v>
      </c>
      <c r="BI321" s="109">
        <f>IF(U321="nulová",N321,0)</f>
        <v>0</v>
      </c>
      <c r="BJ321" s="22" t="s">
        <v>87</v>
      </c>
      <c r="BK321" s="172">
        <f>ROUND(L321*K321,3)</f>
        <v>0</v>
      </c>
      <c r="BL321" s="22" t="s">
        <v>170</v>
      </c>
      <c r="BM321" s="22" t="s">
        <v>328</v>
      </c>
    </row>
    <row r="322" spans="2:65" s="10" customFormat="1" ht="16.5" customHeight="1">
      <c r="B322" s="173"/>
      <c r="C322" s="174"/>
      <c r="D322" s="174"/>
      <c r="E322" s="175" t="s">
        <v>5</v>
      </c>
      <c r="F322" s="284" t="s">
        <v>277</v>
      </c>
      <c r="G322" s="285"/>
      <c r="H322" s="285"/>
      <c r="I322" s="285"/>
      <c r="J322" s="174"/>
      <c r="K322" s="175" t="s">
        <v>5</v>
      </c>
      <c r="L322" s="174"/>
      <c r="M322" s="174"/>
      <c r="N322" s="174"/>
      <c r="O322" s="174"/>
      <c r="P322" s="174"/>
      <c r="Q322" s="174"/>
      <c r="R322" s="176"/>
      <c r="T322" s="177"/>
      <c r="U322" s="174"/>
      <c r="V322" s="174"/>
      <c r="W322" s="174"/>
      <c r="X322" s="174"/>
      <c r="Y322" s="174"/>
      <c r="Z322" s="174"/>
      <c r="AA322" s="178"/>
      <c r="AT322" s="179" t="s">
        <v>172</v>
      </c>
      <c r="AU322" s="179" t="s">
        <v>87</v>
      </c>
      <c r="AV322" s="10" t="s">
        <v>84</v>
      </c>
      <c r="AW322" s="10" t="s">
        <v>33</v>
      </c>
      <c r="AX322" s="10" t="s">
        <v>78</v>
      </c>
      <c r="AY322" s="179" t="s">
        <v>165</v>
      </c>
    </row>
    <row r="323" spans="2:65" s="10" customFormat="1" ht="16.5" customHeight="1">
      <c r="B323" s="173"/>
      <c r="C323" s="174"/>
      <c r="D323" s="174"/>
      <c r="E323" s="175" t="s">
        <v>5</v>
      </c>
      <c r="F323" s="292" t="s">
        <v>329</v>
      </c>
      <c r="G323" s="293"/>
      <c r="H323" s="293"/>
      <c r="I323" s="293"/>
      <c r="J323" s="174"/>
      <c r="K323" s="175" t="s">
        <v>5</v>
      </c>
      <c r="L323" s="174"/>
      <c r="M323" s="174"/>
      <c r="N323" s="174"/>
      <c r="O323" s="174"/>
      <c r="P323" s="174"/>
      <c r="Q323" s="174"/>
      <c r="R323" s="176"/>
      <c r="T323" s="177"/>
      <c r="U323" s="174"/>
      <c r="V323" s="174"/>
      <c r="W323" s="174"/>
      <c r="X323" s="174"/>
      <c r="Y323" s="174"/>
      <c r="Z323" s="174"/>
      <c r="AA323" s="178"/>
      <c r="AT323" s="179" t="s">
        <v>172</v>
      </c>
      <c r="AU323" s="179" t="s">
        <v>87</v>
      </c>
      <c r="AV323" s="10" t="s">
        <v>84</v>
      </c>
      <c r="AW323" s="10" t="s">
        <v>33</v>
      </c>
      <c r="AX323" s="10" t="s">
        <v>78</v>
      </c>
      <c r="AY323" s="179" t="s">
        <v>165</v>
      </c>
    </row>
    <row r="324" spans="2:65" s="11" customFormat="1" ht="16.5" customHeight="1">
      <c r="B324" s="180"/>
      <c r="C324" s="181"/>
      <c r="D324" s="181"/>
      <c r="E324" s="182" t="s">
        <v>5</v>
      </c>
      <c r="F324" s="286" t="s">
        <v>330</v>
      </c>
      <c r="G324" s="287"/>
      <c r="H324" s="287"/>
      <c r="I324" s="287"/>
      <c r="J324" s="181"/>
      <c r="K324" s="183">
        <v>56.35</v>
      </c>
      <c r="L324" s="181"/>
      <c r="M324" s="181"/>
      <c r="N324" s="181"/>
      <c r="O324" s="181"/>
      <c r="P324" s="181"/>
      <c r="Q324" s="181"/>
      <c r="R324" s="184"/>
      <c r="T324" s="185"/>
      <c r="U324" s="181"/>
      <c r="V324" s="181"/>
      <c r="W324" s="181"/>
      <c r="X324" s="181"/>
      <c r="Y324" s="181"/>
      <c r="Z324" s="181"/>
      <c r="AA324" s="186"/>
      <c r="AT324" s="187" t="s">
        <v>172</v>
      </c>
      <c r="AU324" s="187" t="s">
        <v>87</v>
      </c>
      <c r="AV324" s="11" t="s">
        <v>87</v>
      </c>
      <c r="AW324" s="11" t="s">
        <v>33</v>
      </c>
      <c r="AX324" s="11" t="s">
        <v>78</v>
      </c>
      <c r="AY324" s="187" t="s">
        <v>165</v>
      </c>
    </row>
    <row r="325" spans="2:65" s="11" customFormat="1" ht="16.5" customHeight="1">
      <c r="B325" s="180"/>
      <c r="C325" s="181"/>
      <c r="D325" s="181"/>
      <c r="E325" s="182" t="s">
        <v>5</v>
      </c>
      <c r="F325" s="286" t="s">
        <v>331</v>
      </c>
      <c r="G325" s="287"/>
      <c r="H325" s="287"/>
      <c r="I325" s="287"/>
      <c r="J325" s="181"/>
      <c r="K325" s="183">
        <v>15.3</v>
      </c>
      <c r="L325" s="181"/>
      <c r="M325" s="181"/>
      <c r="N325" s="181"/>
      <c r="O325" s="181"/>
      <c r="P325" s="181"/>
      <c r="Q325" s="181"/>
      <c r="R325" s="184"/>
      <c r="T325" s="185"/>
      <c r="U325" s="181"/>
      <c r="V325" s="181"/>
      <c r="W325" s="181"/>
      <c r="X325" s="181"/>
      <c r="Y325" s="181"/>
      <c r="Z325" s="181"/>
      <c r="AA325" s="186"/>
      <c r="AT325" s="187" t="s">
        <v>172</v>
      </c>
      <c r="AU325" s="187" t="s">
        <v>87</v>
      </c>
      <c r="AV325" s="11" t="s">
        <v>87</v>
      </c>
      <c r="AW325" s="11" t="s">
        <v>33</v>
      </c>
      <c r="AX325" s="11" t="s">
        <v>78</v>
      </c>
      <c r="AY325" s="187" t="s">
        <v>165</v>
      </c>
    </row>
    <row r="326" spans="2:65" s="11" customFormat="1" ht="16.5" customHeight="1">
      <c r="B326" s="180"/>
      <c r="C326" s="181"/>
      <c r="D326" s="181"/>
      <c r="E326" s="182" t="s">
        <v>5</v>
      </c>
      <c r="F326" s="286" t="s">
        <v>332</v>
      </c>
      <c r="G326" s="287"/>
      <c r="H326" s="287"/>
      <c r="I326" s="287"/>
      <c r="J326" s="181"/>
      <c r="K326" s="183">
        <v>8.58</v>
      </c>
      <c r="L326" s="181"/>
      <c r="M326" s="181"/>
      <c r="N326" s="181"/>
      <c r="O326" s="181"/>
      <c r="P326" s="181"/>
      <c r="Q326" s="181"/>
      <c r="R326" s="184"/>
      <c r="T326" s="185"/>
      <c r="U326" s="181"/>
      <c r="V326" s="181"/>
      <c r="W326" s="181"/>
      <c r="X326" s="181"/>
      <c r="Y326" s="181"/>
      <c r="Z326" s="181"/>
      <c r="AA326" s="186"/>
      <c r="AT326" s="187" t="s">
        <v>172</v>
      </c>
      <c r="AU326" s="187" t="s">
        <v>87</v>
      </c>
      <c r="AV326" s="11" t="s">
        <v>87</v>
      </c>
      <c r="AW326" s="11" t="s">
        <v>33</v>
      </c>
      <c r="AX326" s="11" t="s">
        <v>78</v>
      </c>
      <c r="AY326" s="187" t="s">
        <v>165</v>
      </c>
    </row>
    <row r="327" spans="2:65" s="10" customFormat="1" ht="16.5" customHeight="1">
      <c r="B327" s="173"/>
      <c r="C327" s="174"/>
      <c r="D327" s="174"/>
      <c r="E327" s="175" t="s">
        <v>5</v>
      </c>
      <c r="F327" s="292" t="s">
        <v>333</v>
      </c>
      <c r="G327" s="293"/>
      <c r="H327" s="293"/>
      <c r="I327" s="293"/>
      <c r="J327" s="174"/>
      <c r="K327" s="175" t="s">
        <v>5</v>
      </c>
      <c r="L327" s="174"/>
      <c r="M327" s="174"/>
      <c r="N327" s="174"/>
      <c r="O327" s="174"/>
      <c r="P327" s="174"/>
      <c r="Q327" s="174"/>
      <c r="R327" s="176"/>
      <c r="T327" s="177"/>
      <c r="U327" s="174"/>
      <c r="V327" s="174"/>
      <c r="W327" s="174"/>
      <c r="X327" s="174"/>
      <c r="Y327" s="174"/>
      <c r="Z327" s="174"/>
      <c r="AA327" s="178"/>
      <c r="AT327" s="179" t="s">
        <v>172</v>
      </c>
      <c r="AU327" s="179" t="s">
        <v>87</v>
      </c>
      <c r="AV327" s="10" t="s">
        <v>84</v>
      </c>
      <c r="AW327" s="10" t="s">
        <v>33</v>
      </c>
      <c r="AX327" s="10" t="s">
        <v>78</v>
      </c>
      <c r="AY327" s="179" t="s">
        <v>165</v>
      </c>
    </row>
    <row r="328" spans="2:65" s="11" customFormat="1" ht="16.5" customHeight="1">
      <c r="B328" s="180"/>
      <c r="C328" s="181"/>
      <c r="D328" s="181"/>
      <c r="E328" s="182" t="s">
        <v>5</v>
      </c>
      <c r="F328" s="286" t="s">
        <v>334</v>
      </c>
      <c r="G328" s="287"/>
      <c r="H328" s="287"/>
      <c r="I328" s="287"/>
      <c r="J328" s="181"/>
      <c r="K328" s="183">
        <v>-11.1</v>
      </c>
      <c r="L328" s="181"/>
      <c r="M328" s="181"/>
      <c r="N328" s="181"/>
      <c r="O328" s="181"/>
      <c r="P328" s="181"/>
      <c r="Q328" s="181"/>
      <c r="R328" s="184"/>
      <c r="T328" s="185"/>
      <c r="U328" s="181"/>
      <c r="V328" s="181"/>
      <c r="W328" s="181"/>
      <c r="X328" s="181"/>
      <c r="Y328" s="181"/>
      <c r="Z328" s="181"/>
      <c r="AA328" s="186"/>
      <c r="AT328" s="187" t="s">
        <v>172</v>
      </c>
      <c r="AU328" s="187" t="s">
        <v>87</v>
      </c>
      <c r="AV328" s="11" t="s">
        <v>87</v>
      </c>
      <c r="AW328" s="11" t="s">
        <v>33</v>
      </c>
      <c r="AX328" s="11" t="s">
        <v>78</v>
      </c>
      <c r="AY328" s="187" t="s">
        <v>165</v>
      </c>
    </row>
    <row r="329" spans="2:65" s="13" customFormat="1" ht="16.5" customHeight="1">
      <c r="B329" s="196"/>
      <c r="C329" s="197"/>
      <c r="D329" s="197"/>
      <c r="E329" s="198" t="s">
        <v>5</v>
      </c>
      <c r="F329" s="294" t="s">
        <v>294</v>
      </c>
      <c r="G329" s="295"/>
      <c r="H329" s="295"/>
      <c r="I329" s="295"/>
      <c r="J329" s="197"/>
      <c r="K329" s="199">
        <v>69.13</v>
      </c>
      <c r="L329" s="197"/>
      <c r="M329" s="197"/>
      <c r="N329" s="197"/>
      <c r="O329" s="197"/>
      <c r="P329" s="197"/>
      <c r="Q329" s="197"/>
      <c r="R329" s="200"/>
      <c r="T329" s="201"/>
      <c r="U329" s="197"/>
      <c r="V329" s="197"/>
      <c r="W329" s="197"/>
      <c r="X329" s="197"/>
      <c r="Y329" s="197"/>
      <c r="Z329" s="197"/>
      <c r="AA329" s="202"/>
      <c r="AT329" s="203" t="s">
        <v>172</v>
      </c>
      <c r="AU329" s="203" t="s">
        <v>87</v>
      </c>
      <c r="AV329" s="13" t="s">
        <v>90</v>
      </c>
      <c r="AW329" s="13" t="s">
        <v>33</v>
      </c>
      <c r="AX329" s="13" t="s">
        <v>78</v>
      </c>
      <c r="AY329" s="203" t="s">
        <v>165</v>
      </c>
    </row>
    <row r="330" spans="2:65" s="10" customFormat="1" ht="16.5" customHeight="1">
      <c r="B330" s="173"/>
      <c r="C330" s="174"/>
      <c r="D330" s="174"/>
      <c r="E330" s="175" t="s">
        <v>5</v>
      </c>
      <c r="F330" s="292" t="s">
        <v>295</v>
      </c>
      <c r="G330" s="293"/>
      <c r="H330" s="293"/>
      <c r="I330" s="293"/>
      <c r="J330" s="174"/>
      <c r="K330" s="175" t="s">
        <v>5</v>
      </c>
      <c r="L330" s="174"/>
      <c r="M330" s="174"/>
      <c r="N330" s="174"/>
      <c r="O330" s="174"/>
      <c r="P330" s="174"/>
      <c r="Q330" s="174"/>
      <c r="R330" s="176"/>
      <c r="T330" s="177"/>
      <c r="U330" s="174"/>
      <c r="V330" s="174"/>
      <c r="W330" s="174"/>
      <c r="X330" s="174"/>
      <c r="Y330" s="174"/>
      <c r="Z330" s="174"/>
      <c r="AA330" s="178"/>
      <c r="AT330" s="179" t="s">
        <v>172</v>
      </c>
      <c r="AU330" s="179" t="s">
        <v>87</v>
      </c>
      <c r="AV330" s="10" t="s">
        <v>84</v>
      </c>
      <c r="AW330" s="10" t="s">
        <v>33</v>
      </c>
      <c r="AX330" s="10" t="s">
        <v>78</v>
      </c>
      <c r="AY330" s="179" t="s">
        <v>165</v>
      </c>
    </row>
    <row r="331" spans="2:65" s="10" customFormat="1" ht="16.5" customHeight="1">
      <c r="B331" s="173"/>
      <c r="C331" s="174"/>
      <c r="D331" s="174"/>
      <c r="E331" s="175" t="s">
        <v>5</v>
      </c>
      <c r="F331" s="292" t="s">
        <v>335</v>
      </c>
      <c r="G331" s="293"/>
      <c r="H331" s="293"/>
      <c r="I331" s="293"/>
      <c r="J331" s="174"/>
      <c r="K331" s="175" t="s">
        <v>5</v>
      </c>
      <c r="L331" s="174"/>
      <c r="M331" s="174"/>
      <c r="N331" s="174"/>
      <c r="O331" s="174"/>
      <c r="P331" s="174"/>
      <c r="Q331" s="174"/>
      <c r="R331" s="176"/>
      <c r="T331" s="177"/>
      <c r="U331" s="174"/>
      <c r="V331" s="174"/>
      <c r="W331" s="174"/>
      <c r="X331" s="174"/>
      <c r="Y331" s="174"/>
      <c r="Z331" s="174"/>
      <c r="AA331" s="178"/>
      <c r="AT331" s="179" t="s">
        <v>172</v>
      </c>
      <c r="AU331" s="179" t="s">
        <v>87</v>
      </c>
      <c r="AV331" s="10" t="s">
        <v>84</v>
      </c>
      <c r="AW331" s="10" t="s">
        <v>33</v>
      </c>
      <c r="AX331" s="10" t="s">
        <v>78</v>
      </c>
      <c r="AY331" s="179" t="s">
        <v>165</v>
      </c>
    </row>
    <row r="332" spans="2:65" s="11" customFormat="1" ht="16.5" customHeight="1">
      <c r="B332" s="180"/>
      <c r="C332" s="181"/>
      <c r="D332" s="181"/>
      <c r="E332" s="182" t="s">
        <v>5</v>
      </c>
      <c r="F332" s="286" t="s">
        <v>336</v>
      </c>
      <c r="G332" s="287"/>
      <c r="H332" s="287"/>
      <c r="I332" s="287"/>
      <c r="J332" s="181"/>
      <c r="K332" s="183">
        <v>49.4</v>
      </c>
      <c r="L332" s="181"/>
      <c r="M332" s="181"/>
      <c r="N332" s="181"/>
      <c r="O332" s="181"/>
      <c r="P332" s="181"/>
      <c r="Q332" s="181"/>
      <c r="R332" s="184"/>
      <c r="T332" s="185"/>
      <c r="U332" s="181"/>
      <c r="V332" s="181"/>
      <c r="W332" s="181"/>
      <c r="X332" s="181"/>
      <c r="Y332" s="181"/>
      <c r="Z332" s="181"/>
      <c r="AA332" s="186"/>
      <c r="AT332" s="187" t="s">
        <v>172</v>
      </c>
      <c r="AU332" s="187" t="s">
        <v>87</v>
      </c>
      <c r="AV332" s="11" t="s">
        <v>87</v>
      </c>
      <c r="AW332" s="11" t="s">
        <v>33</v>
      </c>
      <c r="AX332" s="11" t="s">
        <v>78</v>
      </c>
      <c r="AY332" s="187" t="s">
        <v>165</v>
      </c>
    </row>
    <row r="333" spans="2:65" s="11" customFormat="1" ht="16.5" customHeight="1">
      <c r="B333" s="180"/>
      <c r="C333" s="181"/>
      <c r="D333" s="181"/>
      <c r="E333" s="182" t="s">
        <v>5</v>
      </c>
      <c r="F333" s="286" t="s">
        <v>337</v>
      </c>
      <c r="G333" s="287"/>
      <c r="H333" s="287"/>
      <c r="I333" s="287"/>
      <c r="J333" s="181"/>
      <c r="K333" s="183">
        <v>-1.2250000000000001</v>
      </c>
      <c r="L333" s="181"/>
      <c r="M333" s="181"/>
      <c r="N333" s="181"/>
      <c r="O333" s="181"/>
      <c r="P333" s="181"/>
      <c r="Q333" s="181"/>
      <c r="R333" s="184"/>
      <c r="T333" s="185"/>
      <c r="U333" s="181"/>
      <c r="V333" s="181"/>
      <c r="W333" s="181"/>
      <c r="X333" s="181"/>
      <c r="Y333" s="181"/>
      <c r="Z333" s="181"/>
      <c r="AA333" s="186"/>
      <c r="AT333" s="187" t="s">
        <v>172</v>
      </c>
      <c r="AU333" s="187" t="s">
        <v>87</v>
      </c>
      <c r="AV333" s="11" t="s">
        <v>87</v>
      </c>
      <c r="AW333" s="11" t="s">
        <v>33</v>
      </c>
      <c r="AX333" s="11" t="s">
        <v>78</v>
      </c>
      <c r="AY333" s="187" t="s">
        <v>165</v>
      </c>
    </row>
    <row r="334" spans="2:65" s="11" customFormat="1" ht="16.5" customHeight="1">
      <c r="B334" s="180"/>
      <c r="C334" s="181"/>
      <c r="D334" s="181"/>
      <c r="E334" s="182" t="s">
        <v>5</v>
      </c>
      <c r="F334" s="286" t="s">
        <v>338</v>
      </c>
      <c r="G334" s="287"/>
      <c r="H334" s="287"/>
      <c r="I334" s="287"/>
      <c r="J334" s="181"/>
      <c r="K334" s="183">
        <v>-1.8</v>
      </c>
      <c r="L334" s="181"/>
      <c r="M334" s="181"/>
      <c r="N334" s="181"/>
      <c r="O334" s="181"/>
      <c r="P334" s="181"/>
      <c r="Q334" s="181"/>
      <c r="R334" s="184"/>
      <c r="T334" s="185"/>
      <c r="U334" s="181"/>
      <c r="V334" s="181"/>
      <c r="W334" s="181"/>
      <c r="X334" s="181"/>
      <c r="Y334" s="181"/>
      <c r="Z334" s="181"/>
      <c r="AA334" s="186"/>
      <c r="AT334" s="187" t="s">
        <v>172</v>
      </c>
      <c r="AU334" s="187" t="s">
        <v>87</v>
      </c>
      <c r="AV334" s="11" t="s">
        <v>87</v>
      </c>
      <c r="AW334" s="11" t="s">
        <v>33</v>
      </c>
      <c r="AX334" s="11" t="s">
        <v>78</v>
      </c>
      <c r="AY334" s="187" t="s">
        <v>165</v>
      </c>
    </row>
    <row r="335" spans="2:65" s="10" customFormat="1" ht="16.5" customHeight="1">
      <c r="B335" s="173"/>
      <c r="C335" s="174"/>
      <c r="D335" s="174"/>
      <c r="E335" s="175" t="s">
        <v>5</v>
      </c>
      <c r="F335" s="292" t="s">
        <v>339</v>
      </c>
      <c r="G335" s="293"/>
      <c r="H335" s="293"/>
      <c r="I335" s="293"/>
      <c r="J335" s="174"/>
      <c r="K335" s="175" t="s">
        <v>5</v>
      </c>
      <c r="L335" s="174"/>
      <c r="M335" s="174"/>
      <c r="N335" s="174"/>
      <c r="O335" s="174"/>
      <c r="P335" s="174"/>
      <c r="Q335" s="174"/>
      <c r="R335" s="176"/>
      <c r="T335" s="177"/>
      <c r="U335" s="174"/>
      <c r="V335" s="174"/>
      <c r="W335" s="174"/>
      <c r="X335" s="174"/>
      <c r="Y335" s="174"/>
      <c r="Z335" s="174"/>
      <c r="AA335" s="178"/>
      <c r="AT335" s="179" t="s">
        <v>172</v>
      </c>
      <c r="AU335" s="179" t="s">
        <v>87</v>
      </c>
      <c r="AV335" s="10" t="s">
        <v>84</v>
      </c>
      <c r="AW335" s="10" t="s">
        <v>33</v>
      </c>
      <c r="AX335" s="10" t="s">
        <v>78</v>
      </c>
      <c r="AY335" s="179" t="s">
        <v>165</v>
      </c>
    </row>
    <row r="336" spans="2:65" s="11" customFormat="1" ht="16.5" customHeight="1">
      <c r="B336" s="180"/>
      <c r="C336" s="181"/>
      <c r="D336" s="181"/>
      <c r="E336" s="182" t="s">
        <v>5</v>
      </c>
      <c r="F336" s="286" t="s">
        <v>340</v>
      </c>
      <c r="G336" s="287"/>
      <c r="H336" s="287"/>
      <c r="I336" s="287"/>
      <c r="J336" s="181"/>
      <c r="K336" s="183">
        <v>70.3</v>
      </c>
      <c r="L336" s="181"/>
      <c r="M336" s="181"/>
      <c r="N336" s="181"/>
      <c r="O336" s="181"/>
      <c r="P336" s="181"/>
      <c r="Q336" s="181"/>
      <c r="R336" s="184"/>
      <c r="T336" s="185"/>
      <c r="U336" s="181"/>
      <c r="V336" s="181"/>
      <c r="W336" s="181"/>
      <c r="X336" s="181"/>
      <c r="Y336" s="181"/>
      <c r="Z336" s="181"/>
      <c r="AA336" s="186"/>
      <c r="AT336" s="187" t="s">
        <v>172</v>
      </c>
      <c r="AU336" s="187" t="s">
        <v>87</v>
      </c>
      <c r="AV336" s="11" t="s">
        <v>87</v>
      </c>
      <c r="AW336" s="11" t="s">
        <v>33</v>
      </c>
      <c r="AX336" s="11" t="s">
        <v>78</v>
      </c>
      <c r="AY336" s="187" t="s">
        <v>165</v>
      </c>
    </row>
    <row r="337" spans="2:65" s="11" customFormat="1" ht="16.5" customHeight="1">
      <c r="B337" s="180"/>
      <c r="C337" s="181"/>
      <c r="D337" s="181"/>
      <c r="E337" s="182" t="s">
        <v>5</v>
      </c>
      <c r="F337" s="286" t="s">
        <v>302</v>
      </c>
      <c r="G337" s="287"/>
      <c r="H337" s="287"/>
      <c r="I337" s="287"/>
      <c r="J337" s="181"/>
      <c r="K337" s="183">
        <v>-2.42</v>
      </c>
      <c r="L337" s="181"/>
      <c r="M337" s="181"/>
      <c r="N337" s="181"/>
      <c r="O337" s="181"/>
      <c r="P337" s="181"/>
      <c r="Q337" s="181"/>
      <c r="R337" s="184"/>
      <c r="T337" s="185"/>
      <c r="U337" s="181"/>
      <c r="V337" s="181"/>
      <c r="W337" s="181"/>
      <c r="X337" s="181"/>
      <c r="Y337" s="181"/>
      <c r="Z337" s="181"/>
      <c r="AA337" s="186"/>
      <c r="AT337" s="187" t="s">
        <v>172</v>
      </c>
      <c r="AU337" s="187" t="s">
        <v>87</v>
      </c>
      <c r="AV337" s="11" t="s">
        <v>87</v>
      </c>
      <c r="AW337" s="11" t="s">
        <v>33</v>
      </c>
      <c r="AX337" s="11" t="s">
        <v>78</v>
      </c>
      <c r="AY337" s="187" t="s">
        <v>165</v>
      </c>
    </row>
    <row r="338" spans="2:65" s="11" customFormat="1" ht="16.5" customHeight="1">
      <c r="B338" s="180"/>
      <c r="C338" s="181"/>
      <c r="D338" s="181"/>
      <c r="E338" s="182" t="s">
        <v>5</v>
      </c>
      <c r="F338" s="286" t="s">
        <v>305</v>
      </c>
      <c r="G338" s="287"/>
      <c r="H338" s="287"/>
      <c r="I338" s="287"/>
      <c r="J338" s="181"/>
      <c r="K338" s="183">
        <v>-6.46</v>
      </c>
      <c r="L338" s="181"/>
      <c r="M338" s="181"/>
      <c r="N338" s="181"/>
      <c r="O338" s="181"/>
      <c r="P338" s="181"/>
      <c r="Q338" s="181"/>
      <c r="R338" s="184"/>
      <c r="T338" s="185"/>
      <c r="U338" s="181"/>
      <c r="V338" s="181"/>
      <c r="W338" s="181"/>
      <c r="X338" s="181"/>
      <c r="Y338" s="181"/>
      <c r="Z338" s="181"/>
      <c r="AA338" s="186"/>
      <c r="AT338" s="187" t="s">
        <v>172</v>
      </c>
      <c r="AU338" s="187" t="s">
        <v>87</v>
      </c>
      <c r="AV338" s="11" t="s">
        <v>87</v>
      </c>
      <c r="AW338" s="11" t="s">
        <v>33</v>
      </c>
      <c r="AX338" s="11" t="s">
        <v>78</v>
      </c>
      <c r="AY338" s="187" t="s">
        <v>165</v>
      </c>
    </row>
    <row r="339" spans="2:65" s="13" customFormat="1" ht="16.5" customHeight="1">
      <c r="B339" s="196"/>
      <c r="C339" s="197"/>
      <c r="D339" s="197"/>
      <c r="E339" s="198" t="s">
        <v>5</v>
      </c>
      <c r="F339" s="294" t="s">
        <v>294</v>
      </c>
      <c r="G339" s="295"/>
      <c r="H339" s="295"/>
      <c r="I339" s="295"/>
      <c r="J339" s="197"/>
      <c r="K339" s="199">
        <v>107.795</v>
      </c>
      <c r="L339" s="197"/>
      <c r="M339" s="197"/>
      <c r="N339" s="197"/>
      <c r="O339" s="197"/>
      <c r="P339" s="197"/>
      <c r="Q339" s="197"/>
      <c r="R339" s="200"/>
      <c r="T339" s="201"/>
      <c r="U339" s="197"/>
      <c r="V339" s="197"/>
      <c r="W339" s="197"/>
      <c r="X339" s="197"/>
      <c r="Y339" s="197"/>
      <c r="Z339" s="197"/>
      <c r="AA339" s="202"/>
      <c r="AT339" s="203" t="s">
        <v>172</v>
      </c>
      <c r="AU339" s="203" t="s">
        <v>87</v>
      </c>
      <c r="AV339" s="13" t="s">
        <v>90</v>
      </c>
      <c r="AW339" s="13" t="s">
        <v>33</v>
      </c>
      <c r="AX339" s="13" t="s">
        <v>78</v>
      </c>
      <c r="AY339" s="203" t="s">
        <v>165</v>
      </c>
    </row>
    <row r="340" spans="2:65" s="12" customFormat="1" ht="16.5" customHeight="1">
      <c r="B340" s="188"/>
      <c r="C340" s="189"/>
      <c r="D340" s="189"/>
      <c r="E340" s="190" t="s">
        <v>5</v>
      </c>
      <c r="F340" s="288" t="s">
        <v>175</v>
      </c>
      <c r="G340" s="289"/>
      <c r="H340" s="289"/>
      <c r="I340" s="289"/>
      <c r="J340" s="189"/>
      <c r="K340" s="191">
        <v>176.92500000000001</v>
      </c>
      <c r="L340" s="189"/>
      <c r="M340" s="189"/>
      <c r="N340" s="189"/>
      <c r="O340" s="189"/>
      <c r="P340" s="189"/>
      <c r="Q340" s="189"/>
      <c r="R340" s="192"/>
      <c r="T340" s="193"/>
      <c r="U340" s="189"/>
      <c r="V340" s="189"/>
      <c r="W340" s="189"/>
      <c r="X340" s="189"/>
      <c r="Y340" s="189"/>
      <c r="Z340" s="189"/>
      <c r="AA340" s="194"/>
      <c r="AT340" s="195" t="s">
        <v>172</v>
      </c>
      <c r="AU340" s="195" t="s">
        <v>87</v>
      </c>
      <c r="AV340" s="12" t="s">
        <v>170</v>
      </c>
      <c r="AW340" s="12" t="s">
        <v>33</v>
      </c>
      <c r="AX340" s="12" t="s">
        <v>84</v>
      </c>
      <c r="AY340" s="195" t="s">
        <v>165</v>
      </c>
    </row>
    <row r="341" spans="2:65" s="1" customFormat="1" ht="25.5" customHeight="1">
      <c r="B341" s="135"/>
      <c r="C341" s="164" t="s">
        <v>341</v>
      </c>
      <c r="D341" s="164" t="s">
        <v>166</v>
      </c>
      <c r="E341" s="165" t="s">
        <v>342</v>
      </c>
      <c r="F341" s="281" t="s">
        <v>343</v>
      </c>
      <c r="G341" s="281"/>
      <c r="H341" s="281"/>
      <c r="I341" s="281"/>
      <c r="J341" s="166" t="s">
        <v>227</v>
      </c>
      <c r="K341" s="167">
        <v>176.92500000000001</v>
      </c>
      <c r="L341" s="282">
        <v>0</v>
      </c>
      <c r="M341" s="282"/>
      <c r="N341" s="283">
        <f>ROUND(L341*K341,3)</f>
        <v>0</v>
      </c>
      <c r="O341" s="283"/>
      <c r="P341" s="283"/>
      <c r="Q341" s="283"/>
      <c r="R341" s="138"/>
      <c r="T341" s="169" t="s">
        <v>5</v>
      </c>
      <c r="U341" s="47" t="s">
        <v>45</v>
      </c>
      <c r="V341" s="39"/>
      <c r="W341" s="170">
        <f>V341*K341</f>
        <v>0</v>
      </c>
      <c r="X341" s="170">
        <v>0</v>
      </c>
      <c r="Y341" s="170">
        <f>X341*K341</f>
        <v>0</v>
      </c>
      <c r="Z341" s="170">
        <v>0</v>
      </c>
      <c r="AA341" s="171">
        <f>Z341*K341</f>
        <v>0</v>
      </c>
      <c r="AR341" s="22" t="s">
        <v>170</v>
      </c>
      <c r="AT341" s="22" t="s">
        <v>166</v>
      </c>
      <c r="AU341" s="22" t="s">
        <v>87</v>
      </c>
      <c r="AY341" s="22" t="s">
        <v>165</v>
      </c>
      <c r="BE341" s="109">
        <f>IF(U341="základná",N341,0)</f>
        <v>0</v>
      </c>
      <c r="BF341" s="109">
        <f>IF(U341="znížená",N341,0)</f>
        <v>0</v>
      </c>
      <c r="BG341" s="109">
        <f>IF(U341="zákl. prenesená",N341,0)</f>
        <v>0</v>
      </c>
      <c r="BH341" s="109">
        <f>IF(U341="zníž. prenesená",N341,0)</f>
        <v>0</v>
      </c>
      <c r="BI341" s="109">
        <f>IF(U341="nulová",N341,0)</f>
        <v>0</v>
      </c>
      <c r="BJ341" s="22" t="s">
        <v>87</v>
      </c>
      <c r="BK341" s="172">
        <f>ROUND(L341*K341,3)</f>
        <v>0</v>
      </c>
      <c r="BL341" s="22" t="s">
        <v>170</v>
      </c>
      <c r="BM341" s="22" t="s">
        <v>344</v>
      </c>
    </row>
    <row r="342" spans="2:65" s="10" customFormat="1" ht="16.5" customHeight="1">
      <c r="B342" s="173"/>
      <c r="C342" s="174"/>
      <c r="D342" s="174"/>
      <c r="E342" s="175" t="s">
        <v>5</v>
      </c>
      <c r="F342" s="284" t="s">
        <v>277</v>
      </c>
      <c r="G342" s="285"/>
      <c r="H342" s="285"/>
      <c r="I342" s="285"/>
      <c r="J342" s="174"/>
      <c r="K342" s="175" t="s">
        <v>5</v>
      </c>
      <c r="L342" s="174"/>
      <c r="M342" s="174"/>
      <c r="N342" s="174"/>
      <c r="O342" s="174"/>
      <c r="P342" s="174"/>
      <c r="Q342" s="174"/>
      <c r="R342" s="176"/>
      <c r="T342" s="177"/>
      <c r="U342" s="174"/>
      <c r="V342" s="174"/>
      <c r="W342" s="174"/>
      <c r="X342" s="174"/>
      <c r="Y342" s="174"/>
      <c r="Z342" s="174"/>
      <c r="AA342" s="178"/>
      <c r="AT342" s="179" t="s">
        <v>172</v>
      </c>
      <c r="AU342" s="179" t="s">
        <v>87</v>
      </c>
      <c r="AV342" s="10" t="s">
        <v>84</v>
      </c>
      <c r="AW342" s="10" t="s">
        <v>33</v>
      </c>
      <c r="AX342" s="10" t="s">
        <v>78</v>
      </c>
      <c r="AY342" s="179" t="s">
        <v>165</v>
      </c>
    </row>
    <row r="343" spans="2:65" s="10" customFormat="1" ht="16.5" customHeight="1">
      <c r="B343" s="173"/>
      <c r="C343" s="174"/>
      <c r="D343" s="174"/>
      <c r="E343" s="175" t="s">
        <v>5</v>
      </c>
      <c r="F343" s="292" t="s">
        <v>345</v>
      </c>
      <c r="G343" s="293"/>
      <c r="H343" s="293"/>
      <c r="I343" s="293"/>
      <c r="J343" s="174"/>
      <c r="K343" s="175" t="s">
        <v>5</v>
      </c>
      <c r="L343" s="174"/>
      <c r="M343" s="174"/>
      <c r="N343" s="174"/>
      <c r="O343" s="174"/>
      <c r="P343" s="174"/>
      <c r="Q343" s="174"/>
      <c r="R343" s="176"/>
      <c r="T343" s="177"/>
      <c r="U343" s="174"/>
      <c r="V343" s="174"/>
      <c r="W343" s="174"/>
      <c r="X343" s="174"/>
      <c r="Y343" s="174"/>
      <c r="Z343" s="174"/>
      <c r="AA343" s="178"/>
      <c r="AT343" s="179" t="s">
        <v>172</v>
      </c>
      <c r="AU343" s="179" t="s">
        <v>87</v>
      </c>
      <c r="AV343" s="10" t="s">
        <v>84</v>
      </c>
      <c r="AW343" s="10" t="s">
        <v>33</v>
      </c>
      <c r="AX343" s="10" t="s">
        <v>78</v>
      </c>
      <c r="AY343" s="179" t="s">
        <v>165</v>
      </c>
    </row>
    <row r="344" spans="2:65" s="11" customFormat="1" ht="16.5" customHeight="1">
      <c r="B344" s="180"/>
      <c r="C344" s="181"/>
      <c r="D344" s="181"/>
      <c r="E344" s="182" t="s">
        <v>5</v>
      </c>
      <c r="F344" s="286" t="s">
        <v>330</v>
      </c>
      <c r="G344" s="287"/>
      <c r="H344" s="287"/>
      <c r="I344" s="287"/>
      <c r="J344" s="181"/>
      <c r="K344" s="183">
        <v>56.35</v>
      </c>
      <c r="L344" s="181"/>
      <c r="M344" s="181"/>
      <c r="N344" s="181"/>
      <c r="O344" s="181"/>
      <c r="P344" s="181"/>
      <c r="Q344" s="181"/>
      <c r="R344" s="184"/>
      <c r="T344" s="185"/>
      <c r="U344" s="181"/>
      <c r="V344" s="181"/>
      <c r="W344" s="181"/>
      <c r="X344" s="181"/>
      <c r="Y344" s="181"/>
      <c r="Z344" s="181"/>
      <c r="AA344" s="186"/>
      <c r="AT344" s="187" t="s">
        <v>172</v>
      </c>
      <c r="AU344" s="187" t="s">
        <v>87</v>
      </c>
      <c r="AV344" s="11" t="s">
        <v>87</v>
      </c>
      <c r="AW344" s="11" t="s">
        <v>33</v>
      </c>
      <c r="AX344" s="11" t="s">
        <v>78</v>
      </c>
      <c r="AY344" s="187" t="s">
        <v>165</v>
      </c>
    </row>
    <row r="345" spans="2:65" s="11" customFormat="1" ht="16.5" customHeight="1">
      <c r="B345" s="180"/>
      <c r="C345" s="181"/>
      <c r="D345" s="181"/>
      <c r="E345" s="182" t="s">
        <v>5</v>
      </c>
      <c r="F345" s="286" t="s">
        <v>331</v>
      </c>
      <c r="G345" s="287"/>
      <c r="H345" s="287"/>
      <c r="I345" s="287"/>
      <c r="J345" s="181"/>
      <c r="K345" s="183">
        <v>15.3</v>
      </c>
      <c r="L345" s="181"/>
      <c r="M345" s="181"/>
      <c r="N345" s="181"/>
      <c r="O345" s="181"/>
      <c r="P345" s="181"/>
      <c r="Q345" s="181"/>
      <c r="R345" s="184"/>
      <c r="T345" s="185"/>
      <c r="U345" s="181"/>
      <c r="V345" s="181"/>
      <c r="W345" s="181"/>
      <c r="X345" s="181"/>
      <c r="Y345" s="181"/>
      <c r="Z345" s="181"/>
      <c r="AA345" s="186"/>
      <c r="AT345" s="187" t="s">
        <v>172</v>
      </c>
      <c r="AU345" s="187" t="s">
        <v>87</v>
      </c>
      <c r="AV345" s="11" t="s">
        <v>87</v>
      </c>
      <c r="AW345" s="11" t="s">
        <v>33</v>
      </c>
      <c r="AX345" s="11" t="s">
        <v>78</v>
      </c>
      <c r="AY345" s="187" t="s">
        <v>165</v>
      </c>
    </row>
    <row r="346" spans="2:65" s="11" customFormat="1" ht="16.5" customHeight="1">
      <c r="B346" s="180"/>
      <c r="C346" s="181"/>
      <c r="D346" s="181"/>
      <c r="E346" s="182" t="s">
        <v>5</v>
      </c>
      <c r="F346" s="286" t="s">
        <v>332</v>
      </c>
      <c r="G346" s="287"/>
      <c r="H346" s="287"/>
      <c r="I346" s="287"/>
      <c r="J346" s="181"/>
      <c r="K346" s="183">
        <v>8.58</v>
      </c>
      <c r="L346" s="181"/>
      <c r="M346" s="181"/>
      <c r="N346" s="181"/>
      <c r="O346" s="181"/>
      <c r="P346" s="181"/>
      <c r="Q346" s="181"/>
      <c r="R346" s="184"/>
      <c r="T346" s="185"/>
      <c r="U346" s="181"/>
      <c r="V346" s="181"/>
      <c r="W346" s="181"/>
      <c r="X346" s="181"/>
      <c r="Y346" s="181"/>
      <c r="Z346" s="181"/>
      <c r="AA346" s="186"/>
      <c r="AT346" s="187" t="s">
        <v>172</v>
      </c>
      <c r="AU346" s="187" t="s">
        <v>87</v>
      </c>
      <c r="AV346" s="11" t="s">
        <v>87</v>
      </c>
      <c r="AW346" s="11" t="s">
        <v>33</v>
      </c>
      <c r="AX346" s="11" t="s">
        <v>78</v>
      </c>
      <c r="AY346" s="187" t="s">
        <v>165</v>
      </c>
    </row>
    <row r="347" spans="2:65" s="10" customFormat="1" ht="16.5" customHeight="1">
      <c r="B347" s="173"/>
      <c r="C347" s="174"/>
      <c r="D347" s="174"/>
      <c r="E347" s="175" t="s">
        <v>5</v>
      </c>
      <c r="F347" s="292" t="s">
        <v>333</v>
      </c>
      <c r="G347" s="293"/>
      <c r="H347" s="293"/>
      <c r="I347" s="293"/>
      <c r="J347" s="174"/>
      <c r="K347" s="175" t="s">
        <v>5</v>
      </c>
      <c r="L347" s="174"/>
      <c r="M347" s="174"/>
      <c r="N347" s="174"/>
      <c r="O347" s="174"/>
      <c r="P347" s="174"/>
      <c r="Q347" s="174"/>
      <c r="R347" s="176"/>
      <c r="T347" s="177"/>
      <c r="U347" s="174"/>
      <c r="V347" s="174"/>
      <c r="W347" s="174"/>
      <c r="X347" s="174"/>
      <c r="Y347" s="174"/>
      <c r="Z347" s="174"/>
      <c r="AA347" s="178"/>
      <c r="AT347" s="179" t="s">
        <v>172</v>
      </c>
      <c r="AU347" s="179" t="s">
        <v>87</v>
      </c>
      <c r="AV347" s="10" t="s">
        <v>84</v>
      </c>
      <c r="AW347" s="10" t="s">
        <v>33</v>
      </c>
      <c r="AX347" s="10" t="s">
        <v>78</v>
      </c>
      <c r="AY347" s="179" t="s">
        <v>165</v>
      </c>
    </row>
    <row r="348" spans="2:65" s="11" customFormat="1" ht="16.5" customHeight="1">
      <c r="B348" s="180"/>
      <c r="C348" s="181"/>
      <c r="D348" s="181"/>
      <c r="E348" s="182" t="s">
        <v>5</v>
      </c>
      <c r="F348" s="286" t="s">
        <v>334</v>
      </c>
      <c r="G348" s="287"/>
      <c r="H348" s="287"/>
      <c r="I348" s="287"/>
      <c r="J348" s="181"/>
      <c r="K348" s="183">
        <v>-11.1</v>
      </c>
      <c r="L348" s="181"/>
      <c r="M348" s="181"/>
      <c r="N348" s="181"/>
      <c r="O348" s="181"/>
      <c r="P348" s="181"/>
      <c r="Q348" s="181"/>
      <c r="R348" s="184"/>
      <c r="T348" s="185"/>
      <c r="U348" s="181"/>
      <c r="V348" s="181"/>
      <c r="W348" s="181"/>
      <c r="X348" s="181"/>
      <c r="Y348" s="181"/>
      <c r="Z348" s="181"/>
      <c r="AA348" s="186"/>
      <c r="AT348" s="187" t="s">
        <v>172</v>
      </c>
      <c r="AU348" s="187" t="s">
        <v>87</v>
      </c>
      <c r="AV348" s="11" t="s">
        <v>87</v>
      </c>
      <c r="AW348" s="11" t="s">
        <v>33</v>
      </c>
      <c r="AX348" s="11" t="s">
        <v>78</v>
      </c>
      <c r="AY348" s="187" t="s">
        <v>165</v>
      </c>
    </row>
    <row r="349" spans="2:65" s="13" customFormat="1" ht="16.5" customHeight="1">
      <c r="B349" s="196"/>
      <c r="C349" s="197"/>
      <c r="D349" s="197"/>
      <c r="E349" s="198" t="s">
        <v>5</v>
      </c>
      <c r="F349" s="294" t="s">
        <v>294</v>
      </c>
      <c r="G349" s="295"/>
      <c r="H349" s="295"/>
      <c r="I349" s="295"/>
      <c r="J349" s="197"/>
      <c r="K349" s="199">
        <v>69.13</v>
      </c>
      <c r="L349" s="197"/>
      <c r="M349" s="197"/>
      <c r="N349" s="197"/>
      <c r="O349" s="197"/>
      <c r="P349" s="197"/>
      <c r="Q349" s="197"/>
      <c r="R349" s="200"/>
      <c r="T349" s="201"/>
      <c r="U349" s="197"/>
      <c r="V349" s="197"/>
      <c r="W349" s="197"/>
      <c r="X349" s="197"/>
      <c r="Y349" s="197"/>
      <c r="Z349" s="197"/>
      <c r="AA349" s="202"/>
      <c r="AT349" s="203" t="s">
        <v>172</v>
      </c>
      <c r="AU349" s="203" t="s">
        <v>87</v>
      </c>
      <c r="AV349" s="13" t="s">
        <v>90</v>
      </c>
      <c r="AW349" s="13" t="s">
        <v>33</v>
      </c>
      <c r="AX349" s="13" t="s">
        <v>78</v>
      </c>
      <c r="AY349" s="203" t="s">
        <v>165</v>
      </c>
    </row>
    <row r="350" spans="2:65" s="10" customFormat="1" ht="16.5" customHeight="1">
      <c r="B350" s="173"/>
      <c r="C350" s="174"/>
      <c r="D350" s="174"/>
      <c r="E350" s="175" t="s">
        <v>5</v>
      </c>
      <c r="F350" s="292" t="s">
        <v>295</v>
      </c>
      <c r="G350" s="293"/>
      <c r="H350" s="293"/>
      <c r="I350" s="293"/>
      <c r="J350" s="174"/>
      <c r="K350" s="175" t="s">
        <v>5</v>
      </c>
      <c r="L350" s="174"/>
      <c r="M350" s="174"/>
      <c r="N350" s="174"/>
      <c r="O350" s="174"/>
      <c r="P350" s="174"/>
      <c r="Q350" s="174"/>
      <c r="R350" s="176"/>
      <c r="T350" s="177"/>
      <c r="U350" s="174"/>
      <c r="V350" s="174"/>
      <c r="W350" s="174"/>
      <c r="X350" s="174"/>
      <c r="Y350" s="174"/>
      <c r="Z350" s="174"/>
      <c r="AA350" s="178"/>
      <c r="AT350" s="179" t="s">
        <v>172</v>
      </c>
      <c r="AU350" s="179" t="s">
        <v>87</v>
      </c>
      <c r="AV350" s="10" t="s">
        <v>84</v>
      </c>
      <c r="AW350" s="10" t="s">
        <v>33</v>
      </c>
      <c r="AX350" s="10" t="s">
        <v>78</v>
      </c>
      <c r="AY350" s="179" t="s">
        <v>165</v>
      </c>
    </row>
    <row r="351" spans="2:65" s="10" customFormat="1" ht="16.5" customHeight="1">
      <c r="B351" s="173"/>
      <c r="C351" s="174"/>
      <c r="D351" s="174"/>
      <c r="E351" s="175" t="s">
        <v>5</v>
      </c>
      <c r="F351" s="292" t="s">
        <v>335</v>
      </c>
      <c r="G351" s="293"/>
      <c r="H351" s="293"/>
      <c r="I351" s="293"/>
      <c r="J351" s="174"/>
      <c r="K351" s="175" t="s">
        <v>5</v>
      </c>
      <c r="L351" s="174"/>
      <c r="M351" s="174"/>
      <c r="N351" s="174"/>
      <c r="O351" s="174"/>
      <c r="P351" s="174"/>
      <c r="Q351" s="174"/>
      <c r="R351" s="176"/>
      <c r="T351" s="177"/>
      <c r="U351" s="174"/>
      <c r="V351" s="174"/>
      <c r="W351" s="174"/>
      <c r="X351" s="174"/>
      <c r="Y351" s="174"/>
      <c r="Z351" s="174"/>
      <c r="AA351" s="178"/>
      <c r="AT351" s="179" t="s">
        <v>172</v>
      </c>
      <c r="AU351" s="179" t="s">
        <v>87</v>
      </c>
      <c r="AV351" s="10" t="s">
        <v>84</v>
      </c>
      <c r="AW351" s="10" t="s">
        <v>33</v>
      </c>
      <c r="AX351" s="10" t="s">
        <v>78</v>
      </c>
      <c r="AY351" s="179" t="s">
        <v>165</v>
      </c>
    </row>
    <row r="352" spans="2:65" s="11" customFormat="1" ht="16.5" customHeight="1">
      <c r="B352" s="180"/>
      <c r="C352" s="181"/>
      <c r="D352" s="181"/>
      <c r="E352" s="182" t="s">
        <v>5</v>
      </c>
      <c r="F352" s="286" t="s">
        <v>336</v>
      </c>
      <c r="G352" s="287"/>
      <c r="H352" s="287"/>
      <c r="I352" s="287"/>
      <c r="J352" s="181"/>
      <c r="K352" s="183">
        <v>49.4</v>
      </c>
      <c r="L352" s="181"/>
      <c r="M352" s="181"/>
      <c r="N352" s="181"/>
      <c r="O352" s="181"/>
      <c r="P352" s="181"/>
      <c r="Q352" s="181"/>
      <c r="R352" s="184"/>
      <c r="T352" s="185"/>
      <c r="U352" s="181"/>
      <c r="V352" s="181"/>
      <c r="W352" s="181"/>
      <c r="X352" s="181"/>
      <c r="Y352" s="181"/>
      <c r="Z352" s="181"/>
      <c r="AA352" s="186"/>
      <c r="AT352" s="187" t="s">
        <v>172</v>
      </c>
      <c r="AU352" s="187" t="s">
        <v>87</v>
      </c>
      <c r="AV352" s="11" t="s">
        <v>87</v>
      </c>
      <c r="AW352" s="11" t="s">
        <v>33</v>
      </c>
      <c r="AX352" s="11" t="s">
        <v>78</v>
      </c>
      <c r="AY352" s="187" t="s">
        <v>165</v>
      </c>
    </row>
    <row r="353" spans="2:65" s="11" customFormat="1" ht="16.5" customHeight="1">
      <c r="B353" s="180"/>
      <c r="C353" s="181"/>
      <c r="D353" s="181"/>
      <c r="E353" s="182" t="s">
        <v>5</v>
      </c>
      <c r="F353" s="286" t="s">
        <v>337</v>
      </c>
      <c r="G353" s="287"/>
      <c r="H353" s="287"/>
      <c r="I353" s="287"/>
      <c r="J353" s="181"/>
      <c r="K353" s="183">
        <v>-1.2250000000000001</v>
      </c>
      <c r="L353" s="181"/>
      <c r="M353" s="181"/>
      <c r="N353" s="181"/>
      <c r="O353" s="181"/>
      <c r="P353" s="181"/>
      <c r="Q353" s="181"/>
      <c r="R353" s="184"/>
      <c r="T353" s="185"/>
      <c r="U353" s="181"/>
      <c r="V353" s="181"/>
      <c r="W353" s="181"/>
      <c r="X353" s="181"/>
      <c r="Y353" s="181"/>
      <c r="Z353" s="181"/>
      <c r="AA353" s="186"/>
      <c r="AT353" s="187" t="s">
        <v>172</v>
      </c>
      <c r="AU353" s="187" t="s">
        <v>87</v>
      </c>
      <c r="AV353" s="11" t="s">
        <v>87</v>
      </c>
      <c r="AW353" s="11" t="s">
        <v>33</v>
      </c>
      <c r="AX353" s="11" t="s">
        <v>78</v>
      </c>
      <c r="AY353" s="187" t="s">
        <v>165</v>
      </c>
    </row>
    <row r="354" spans="2:65" s="11" customFormat="1" ht="16.5" customHeight="1">
      <c r="B354" s="180"/>
      <c r="C354" s="181"/>
      <c r="D354" s="181"/>
      <c r="E354" s="182" t="s">
        <v>5</v>
      </c>
      <c r="F354" s="286" t="s">
        <v>338</v>
      </c>
      <c r="G354" s="287"/>
      <c r="H354" s="287"/>
      <c r="I354" s="287"/>
      <c r="J354" s="181"/>
      <c r="K354" s="183">
        <v>-1.8</v>
      </c>
      <c r="L354" s="181"/>
      <c r="M354" s="181"/>
      <c r="N354" s="181"/>
      <c r="O354" s="181"/>
      <c r="P354" s="181"/>
      <c r="Q354" s="181"/>
      <c r="R354" s="184"/>
      <c r="T354" s="185"/>
      <c r="U354" s="181"/>
      <c r="V354" s="181"/>
      <c r="W354" s="181"/>
      <c r="X354" s="181"/>
      <c r="Y354" s="181"/>
      <c r="Z354" s="181"/>
      <c r="AA354" s="186"/>
      <c r="AT354" s="187" t="s">
        <v>172</v>
      </c>
      <c r="AU354" s="187" t="s">
        <v>87</v>
      </c>
      <c r="AV354" s="11" t="s">
        <v>87</v>
      </c>
      <c r="AW354" s="11" t="s">
        <v>33</v>
      </c>
      <c r="AX354" s="11" t="s">
        <v>78</v>
      </c>
      <c r="AY354" s="187" t="s">
        <v>165</v>
      </c>
    </row>
    <row r="355" spans="2:65" s="10" customFormat="1" ht="16.5" customHeight="1">
      <c r="B355" s="173"/>
      <c r="C355" s="174"/>
      <c r="D355" s="174"/>
      <c r="E355" s="175" t="s">
        <v>5</v>
      </c>
      <c r="F355" s="292" t="s">
        <v>339</v>
      </c>
      <c r="G355" s="293"/>
      <c r="H355" s="293"/>
      <c r="I355" s="293"/>
      <c r="J355" s="174"/>
      <c r="K355" s="175" t="s">
        <v>5</v>
      </c>
      <c r="L355" s="174"/>
      <c r="M355" s="174"/>
      <c r="N355" s="174"/>
      <c r="O355" s="174"/>
      <c r="P355" s="174"/>
      <c r="Q355" s="174"/>
      <c r="R355" s="176"/>
      <c r="T355" s="177"/>
      <c r="U355" s="174"/>
      <c r="V355" s="174"/>
      <c r="W355" s="174"/>
      <c r="X355" s="174"/>
      <c r="Y355" s="174"/>
      <c r="Z355" s="174"/>
      <c r="AA355" s="178"/>
      <c r="AT355" s="179" t="s">
        <v>172</v>
      </c>
      <c r="AU355" s="179" t="s">
        <v>87</v>
      </c>
      <c r="AV355" s="10" t="s">
        <v>84</v>
      </c>
      <c r="AW355" s="10" t="s">
        <v>33</v>
      </c>
      <c r="AX355" s="10" t="s">
        <v>78</v>
      </c>
      <c r="AY355" s="179" t="s">
        <v>165</v>
      </c>
    </row>
    <row r="356" spans="2:65" s="11" customFormat="1" ht="16.5" customHeight="1">
      <c r="B356" s="180"/>
      <c r="C356" s="181"/>
      <c r="D356" s="181"/>
      <c r="E356" s="182" t="s">
        <v>5</v>
      </c>
      <c r="F356" s="286" t="s">
        <v>340</v>
      </c>
      <c r="G356" s="287"/>
      <c r="H356" s="287"/>
      <c r="I356" s="287"/>
      <c r="J356" s="181"/>
      <c r="K356" s="183">
        <v>70.3</v>
      </c>
      <c r="L356" s="181"/>
      <c r="M356" s="181"/>
      <c r="N356" s="181"/>
      <c r="O356" s="181"/>
      <c r="P356" s="181"/>
      <c r="Q356" s="181"/>
      <c r="R356" s="184"/>
      <c r="T356" s="185"/>
      <c r="U356" s="181"/>
      <c r="V356" s="181"/>
      <c r="W356" s="181"/>
      <c r="X356" s="181"/>
      <c r="Y356" s="181"/>
      <c r="Z356" s="181"/>
      <c r="AA356" s="186"/>
      <c r="AT356" s="187" t="s">
        <v>172</v>
      </c>
      <c r="AU356" s="187" t="s">
        <v>87</v>
      </c>
      <c r="AV356" s="11" t="s">
        <v>87</v>
      </c>
      <c r="AW356" s="11" t="s">
        <v>33</v>
      </c>
      <c r="AX356" s="11" t="s">
        <v>78</v>
      </c>
      <c r="AY356" s="187" t="s">
        <v>165</v>
      </c>
    </row>
    <row r="357" spans="2:65" s="11" customFormat="1" ht="16.5" customHeight="1">
      <c r="B357" s="180"/>
      <c r="C357" s="181"/>
      <c r="D357" s="181"/>
      <c r="E357" s="182" t="s">
        <v>5</v>
      </c>
      <c r="F357" s="286" t="s">
        <v>302</v>
      </c>
      <c r="G357" s="287"/>
      <c r="H357" s="287"/>
      <c r="I357" s="287"/>
      <c r="J357" s="181"/>
      <c r="K357" s="183">
        <v>-2.42</v>
      </c>
      <c r="L357" s="181"/>
      <c r="M357" s="181"/>
      <c r="N357" s="181"/>
      <c r="O357" s="181"/>
      <c r="P357" s="181"/>
      <c r="Q357" s="181"/>
      <c r="R357" s="184"/>
      <c r="T357" s="185"/>
      <c r="U357" s="181"/>
      <c r="V357" s="181"/>
      <c r="W357" s="181"/>
      <c r="X357" s="181"/>
      <c r="Y357" s="181"/>
      <c r="Z357" s="181"/>
      <c r="AA357" s="186"/>
      <c r="AT357" s="187" t="s">
        <v>172</v>
      </c>
      <c r="AU357" s="187" t="s">
        <v>87</v>
      </c>
      <c r="AV357" s="11" t="s">
        <v>87</v>
      </c>
      <c r="AW357" s="11" t="s">
        <v>33</v>
      </c>
      <c r="AX357" s="11" t="s">
        <v>78</v>
      </c>
      <c r="AY357" s="187" t="s">
        <v>165</v>
      </c>
    </row>
    <row r="358" spans="2:65" s="11" customFormat="1" ht="16.5" customHeight="1">
      <c r="B358" s="180"/>
      <c r="C358" s="181"/>
      <c r="D358" s="181"/>
      <c r="E358" s="182" t="s">
        <v>5</v>
      </c>
      <c r="F358" s="286" t="s">
        <v>305</v>
      </c>
      <c r="G358" s="287"/>
      <c r="H358" s="287"/>
      <c r="I358" s="287"/>
      <c r="J358" s="181"/>
      <c r="K358" s="183">
        <v>-6.46</v>
      </c>
      <c r="L358" s="181"/>
      <c r="M358" s="181"/>
      <c r="N358" s="181"/>
      <c r="O358" s="181"/>
      <c r="P358" s="181"/>
      <c r="Q358" s="181"/>
      <c r="R358" s="184"/>
      <c r="T358" s="185"/>
      <c r="U358" s="181"/>
      <c r="V358" s="181"/>
      <c r="W358" s="181"/>
      <c r="X358" s="181"/>
      <c r="Y358" s="181"/>
      <c r="Z358" s="181"/>
      <c r="AA358" s="186"/>
      <c r="AT358" s="187" t="s">
        <v>172</v>
      </c>
      <c r="AU358" s="187" t="s">
        <v>87</v>
      </c>
      <c r="AV358" s="11" t="s">
        <v>87</v>
      </c>
      <c r="AW358" s="11" t="s">
        <v>33</v>
      </c>
      <c r="AX358" s="11" t="s">
        <v>78</v>
      </c>
      <c r="AY358" s="187" t="s">
        <v>165</v>
      </c>
    </row>
    <row r="359" spans="2:65" s="13" customFormat="1" ht="16.5" customHeight="1">
      <c r="B359" s="196"/>
      <c r="C359" s="197"/>
      <c r="D359" s="197"/>
      <c r="E359" s="198" t="s">
        <v>5</v>
      </c>
      <c r="F359" s="294" t="s">
        <v>294</v>
      </c>
      <c r="G359" s="295"/>
      <c r="H359" s="295"/>
      <c r="I359" s="295"/>
      <c r="J359" s="197"/>
      <c r="K359" s="199">
        <v>107.795</v>
      </c>
      <c r="L359" s="197"/>
      <c r="M359" s="197"/>
      <c r="N359" s="197"/>
      <c r="O359" s="197"/>
      <c r="P359" s="197"/>
      <c r="Q359" s="197"/>
      <c r="R359" s="200"/>
      <c r="T359" s="201"/>
      <c r="U359" s="197"/>
      <c r="V359" s="197"/>
      <c r="W359" s="197"/>
      <c r="X359" s="197"/>
      <c r="Y359" s="197"/>
      <c r="Z359" s="197"/>
      <c r="AA359" s="202"/>
      <c r="AT359" s="203" t="s">
        <v>172</v>
      </c>
      <c r="AU359" s="203" t="s">
        <v>87</v>
      </c>
      <c r="AV359" s="13" t="s">
        <v>90</v>
      </c>
      <c r="AW359" s="13" t="s">
        <v>33</v>
      </c>
      <c r="AX359" s="13" t="s">
        <v>78</v>
      </c>
      <c r="AY359" s="203" t="s">
        <v>165</v>
      </c>
    </row>
    <row r="360" spans="2:65" s="12" customFormat="1" ht="16.5" customHeight="1">
      <c r="B360" s="188"/>
      <c r="C360" s="189"/>
      <c r="D360" s="189"/>
      <c r="E360" s="190" t="s">
        <v>5</v>
      </c>
      <c r="F360" s="288" t="s">
        <v>175</v>
      </c>
      <c r="G360" s="289"/>
      <c r="H360" s="289"/>
      <c r="I360" s="289"/>
      <c r="J360" s="189"/>
      <c r="K360" s="191">
        <v>176.92500000000001</v>
      </c>
      <c r="L360" s="189"/>
      <c r="M360" s="189"/>
      <c r="N360" s="189"/>
      <c r="O360" s="189"/>
      <c r="P360" s="189"/>
      <c r="Q360" s="189"/>
      <c r="R360" s="192"/>
      <c r="T360" s="193"/>
      <c r="U360" s="189"/>
      <c r="V360" s="189"/>
      <c r="W360" s="189"/>
      <c r="X360" s="189"/>
      <c r="Y360" s="189"/>
      <c r="Z360" s="189"/>
      <c r="AA360" s="194"/>
      <c r="AT360" s="195" t="s">
        <v>172</v>
      </c>
      <c r="AU360" s="195" t="s">
        <v>87</v>
      </c>
      <c r="AV360" s="12" t="s">
        <v>170</v>
      </c>
      <c r="AW360" s="12" t="s">
        <v>33</v>
      </c>
      <c r="AX360" s="12" t="s">
        <v>84</v>
      </c>
      <c r="AY360" s="195" t="s">
        <v>165</v>
      </c>
    </row>
    <row r="361" spans="2:65" s="1" customFormat="1" ht="25.5" customHeight="1">
      <c r="B361" s="135"/>
      <c r="C361" s="164" t="s">
        <v>238</v>
      </c>
      <c r="D361" s="164" t="s">
        <v>166</v>
      </c>
      <c r="E361" s="165" t="s">
        <v>346</v>
      </c>
      <c r="F361" s="281" t="s">
        <v>347</v>
      </c>
      <c r="G361" s="281"/>
      <c r="H361" s="281"/>
      <c r="I361" s="281"/>
      <c r="J361" s="166" t="s">
        <v>227</v>
      </c>
      <c r="K361" s="167">
        <v>176.92500000000001</v>
      </c>
      <c r="L361" s="282">
        <v>0</v>
      </c>
      <c r="M361" s="282"/>
      <c r="N361" s="283">
        <f>ROUND(L361*K361,3)</f>
        <v>0</v>
      </c>
      <c r="O361" s="283"/>
      <c r="P361" s="283"/>
      <c r="Q361" s="283"/>
      <c r="R361" s="138"/>
      <c r="T361" s="169" t="s">
        <v>5</v>
      </c>
      <c r="U361" s="47" t="s">
        <v>45</v>
      </c>
      <c r="V361" s="39"/>
      <c r="W361" s="170">
        <f>V361*K361</f>
        <v>0</v>
      </c>
      <c r="X361" s="170">
        <v>0</v>
      </c>
      <c r="Y361" s="170">
        <f>X361*K361</f>
        <v>0</v>
      </c>
      <c r="Z361" s="170">
        <v>0</v>
      </c>
      <c r="AA361" s="171">
        <f>Z361*K361</f>
        <v>0</v>
      </c>
      <c r="AR361" s="22" t="s">
        <v>170</v>
      </c>
      <c r="AT361" s="22" t="s">
        <v>166</v>
      </c>
      <c r="AU361" s="22" t="s">
        <v>87</v>
      </c>
      <c r="AY361" s="22" t="s">
        <v>165</v>
      </c>
      <c r="BE361" s="109">
        <f>IF(U361="základná",N361,0)</f>
        <v>0</v>
      </c>
      <c r="BF361" s="109">
        <f>IF(U361="znížená",N361,0)</f>
        <v>0</v>
      </c>
      <c r="BG361" s="109">
        <f>IF(U361="zákl. prenesená",N361,0)</f>
        <v>0</v>
      </c>
      <c r="BH361" s="109">
        <f>IF(U361="zníž. prenesená",N361,0)</f>
        <v>0</v>
      </c>
      <c r="BI361" s="109">
        <f>IF(U361="nulová",N361,0)</f>
        <v>0</v>
      </c>
      <c r="BJ361" s="22" t="s">
        <v>87</v>
      </c>
      <c r="BK361" s="172">
        <f>ROUND(L361*K361,3)</f>
        <v>0</v>
      </c>
      <c r="BL361" s="22" t="s">
        <v>170</v>
      </c>
      <c r="BM361" s="22" t="s">
        <v>348</v>
      </c>
    </row>
    <row r="362" spans="2:65" s="10" customFormat="1" ht="16.5" customHeight="1">
      <c r="B362" s="173"/>
      <c r="C362" s="174"/>
      <c r="D362" s="174"/>
      <c r="E362" s="175" t="s">
        <v>5</v>
      </c>
      <c r="F362" s="284" t="s">
        <v>277</v>
      </c>
      <c r="G362" s="285"/>
      <c r="H362" s="285"/>
      <c r="I362" s="285"/>
      <c r="J362" s="174"/>
      <c r="K362" s="175" t="s">
        <v>5</v>
      </c>
      <c r="L362" s="174"/>
      <c r="M362" s="174"/>
      <c r="N362" s="174"/>
      <c r="O362" s="174"/>
      <c r="P362" s="174"/>
      <c r="Q362" s="174"/>
      <c r="R362" s="176"/>
      <c r="T362" s="177"/>
      <c r="U362" s="174"/>
      <c r="V362" s="174"/>
      <c r="W362" s="174"/>
      <c r="X362" s="174"/>
      <c r="Y362" s="174"/>
      <c r="Z362" s="174"/>
      <c r="AA362" s="178"/>
      <c r="AT362" s="179" t="s">
        <v>172</v>
      </c>
      <c r="AU362" s="179" t="s">
        <v>87</v>
      </c>
      <c r="AV362" s="10" t="s">
        <v>84</v>
      </c>
      <c r="AW362" s="10" t="s">
        <v>33</v>
      </c>
      <c r="AX362" s="10" t="s">
        <v>78</v>
      </c>
      <c r="AY362" s="179" t="s">
        <v>165</v>
      </c>
    </row>
    <row r="363" spans="2:65" s="10" customFormat="1" ht="16.5" customHeight="1">
      <c r="B363" s="173"/>
      <c r="C363" s="174"/>
      <c r="D363" s="174"/>
      <c r="E363" s="175" t="s">
        <v>5</v>
      </c>
      <c r="F363" s="292" t="s">
        <v>345</v>
      </c>
      <c r="G363" s="293"/>
      <c r="H363" s="293"/>
      <c r="I363" s="293"/>
      <c r="J363" s="174"/>
      <c r="K363" s="175" t="s">
        <v>5</v>
      </c>
      <c r="L363" s="174"/>
      <c r="M363" s="174"/>
      <c r="N363" s="174"/>
      <c r="O363" s="174"/>
      <c r="P363" s="174"/>
      <c r="Q363" s="174"/>
      <c r="R363" s="176"/>
      <c r="T363" s="177"/>
      <c r="U363" s="174"/>
      <c r="V363" s="174"/>
      <c r="W363" s="174"/>
      <c r="X363" s="174"/>
      <c r="Y363" s="174"/>
      <c r="Z363" s="174"/>
      <c r="AA363" s="178"/>
      <c r="AT363" s="179" t="s">
        <v>172</v>
      </c>
      <c r="AU363" s="179" t="s">
        <v>87</v>
      </c>
      <c r="AV363" s="10" t="s">
        <v>84</v>
      </c>
      <c r="AW363" s="10" t="s">
        <v>33</v>
      </c>
      <c r="AX363" s="10" t="s">
        <v>78</v>
      </c>
      <c r="AY363" s="179" t="s">
        <v>165</v>
      </c>
    </row>
    <row r="364" spans="2:65" s="11" customFormat="1" ht="16.5" customHeight="1">
      <c r="B364" s="180"/>
      <c r="C364" s="181"/>
      <c r="D364" s="181"/>
      <c r="E364" s="182" t="s">
        <v>5</v>
      </c>
      <c r="F364" s="286" t="s">
        <v>330</v>
      </c>
      <c r="G364" s="287"/>
      <c r="H364" s="287"/>
      <c r="I364" s="287"/>
      <c r="J364" s="181"/>
      <c r="K364" s="183">
        <v>56.35</v>
      </c>
      <c r="L364" s="181"/>
      <c r="M364" s="181"/>
      <c r="N364" s="181"/>
      <c r="O364" s="181"/>
      <c r="P364" s="181"/>
      <c r="Q364" s="181"/>
      <c r="R364" s="184"/>
      <c r="T364" s="185"/>
      <c r="U364" s="181"/>
      <c r="V364" s="181"/>
      <c r="W364" s="181"/>
      <c r="X364" s="181"/>
      <c r="Y364" s="181"/>
      <c r="Z364" s="181"/>
      <c r="AA364" s="186"/>
      <c r="AT364" s="187" t="s">
        <v>172</v>
      </c>
      <c r="AU364" s="187" t="s">
        <v>87</v>
      </c>
      <c r="AV364" s="11" t="s">
        <v>87</v>
      </c>
      <c r="AW364" s="11" t="s">
        <v>33</v>
      </c>
      <c r="AX364" s="11" t="s">
        <v>78</v>
      </c>
      <c r="AY364" s="187" t="s">
        <v>165</v>
      </c>
    </row>
    <row r="365" spans="2:65" s="11" customFormat="1" ht="16.5" customHeight="1">
      <c r="B365" s="180"/>
      <c r="C365" s="181"/>
      <c r="D365" s="181"/>
      <c r="E365" s="182" t="s">
        <v>5</v>
      </c>
      <c r="F365" s="286" t="s">
        <v>331</v>
      </c>
      <c r="G365" s="287"/>
      <c r="H365" s="287"/>
      <c r="I365" s="287"/>
      <c r="J365" s="181"/>
      <c r="K365" s="183">
        <v>15.3</v>
      </c>
      <c r="L365" s="181"/>
      <c r="M365" s="181"/>
      <c r="N365" s="181"/>
      <c r="O365" s="181"/>
      <c r="P365" s="181"/>
      <c r="Q365" s="181"/>
      <c r="R365" s="184"/>
      <c r="T365" s="185"/>
      <c r="U365" s="181"/>
      <c r="V365" s="181"/>
      <c r="W365" s="181"/>
      <c r="X365" s="181"/>
      <c r="Y365" s="181"/>
      <c r="Z365" s="181"/>
      <c r="AA365" s="186"/>
      <c r="AT365" s="187" t="s">
        <v>172</v>
      </c>
      <c r="AU365" s="187" t="s">
        <v>87</v>
      </c>
      <c r="AV365" s="11" t="s">
        <v>87</v>
      </c>
      <c r="AW365" s="11" t="s">
        <v>33</v>
      </c>
      <c r="AX365" s="11" t="s">
        <v>78</v>
      </c>
      <c r="AY365" s="187" t="s">
        <v>165</v>
      </c>
    </row>
    <row r="366" spans="2:65" s="11" customFormat="1" ht="16.5" customHeight="1">
      <c r="B366" s="180"/>
      <c r="C366" s="181"/>
      <c r="D366" s="181"/>
      <c r="E366" s="182" t="s">
        <v>5</v>
      </c>
      <c r="F366" s="286" t="s">
        <v>332</v>
      </c>
      <c r="G366" s="287"/>
      <c r="H366" s="287"/>
      <c r="I366" s="287"/>
      <c r="J366" s="181"/>
      <c r="K366" s="183">
        <v>8.58</v>
      </c>
      <c r="L366" s="181"/>
      <c r="M366" s="181"/>
      <c r="N366" s="181"/>
      <c r="O366" s="181"/>
      <c r="P366" s="181"/>
      <c r="Q366" s="181"/>
      <c r="R366" s="184"/>
      <c r="T366" s="185"/>
      <c r="U366" s="181"/>
      <c r="V366" s="181"/>
      <c r="W366" s="181"/>
      <c r="X366" s="181"/>
      <c r="Y366" s="181"/>
      <c r="Z366" s="181"/>
      <c r="AA366" s="186"/>
      <c r="AT366" s="187" t="s">
        <v>172</v>
      </c>
      <c r="AU366" s="187" t="s">
        <v>87</v>
      </c>
      <c r="AV366" s="11" t="s">
        <v>87</v>
      </c>
      <c r="AW366" s="11" t="s">
        <v>33</v>
      </c>
      <c r="AX366" s="11" t="s">
        <v>78</v>
      </c>
      <c r="AY366" s="187" t="s">
        <v>165</v>
      </c>
    </row>
    <row r="367" spans="2:65" s="10" customFormat="1" ht="16.5" customHeight="1">
      <c r="B367" s="173"/>
      <c r="C367" s="174"/>
      <c r="D367" s="174"/>
      <c r="E367" s="175" t="s">
        <v>5</v>
      </c>
      <c r="F367" s="292" t="s">
        <v>333</v>
      </c>
      <c r="G367" s="293"/>
      <c r="H367" s="293"/>
      <c r="I367" s="293"/>
      <c r="J367" s="174"/>
      <c r="K367" s="175" t="s">
        <v>5</v>
      </c>
      <c r="L367" s="174"/>
      <c r="M367" s="174"/>
      <c r="N367" s="174"/>
      <c r="O367" s="174"/>
      <c r="P367" s="174"/>
      <c r="Q367" s="174"/>
      <c r="R367" s="176"/>
      <c r="T367" s="177"/>
      <c r="U367" s="174"/>
      <c r="V367" s="174"/>
      <c r="W367" s="174"/>
      <c r="X367" s="174"/>
      <c r="Y367" s="174"/>
      <c r="Z367" s="174"/>
      <c r="AA367" s="178"/>
      <c r="AT367" s="179" t="s">
        <v>172</v>
      </c>
      <c r="AU367" s="179" t="s">
        <v>87</v>
      </c>
      <c r="AV367" s="10" t="s">
        <v>84</v>
      </c>
      <c r="AW367" s="10" t="s">
        <v>33</v>
      </c>
      <c r="AX367" s="10" t="s">
        <v>78</v>
      </c>
      <c r="AY367" s="179" t="s">
        <v>165</v>
      </c>
    </row>
    <row r="368" spans="2:65" s="11" customFormat="1" ht="16.5" customHeight="1">
      <c r="B368" s="180"/>
      <c r="C368" s="181"/>
      <c r="D368" s="181"/>
      <c r="E368" s="182" t="s">
        <v>5</v>
      </c>
      <c r="F368" s="286" t="s">
        <v>334</v>
      </c>
      <c r="G368" s="287"/>
      <c r="H368" s="287"/>
      <c r="I368" s="287"/>
      <c r="J368" s="181"/>
      <c r="K368" s="183">
        <v>-11.1</v>
      </c>
      <c r="L368" s="181"/>
      <c r="M368" s="181"/>
      <c r="N368" s="181"/>
      <c r="O368" s="181"/>
      <c r="P368" s="181"/>
      <c r="Q368" s="181"/>
      <c r="R368" s="184"/>
      <c r="T368" s="185"/>
      <c r="U368" s="181"/>
      <c r="V368" s="181"/>
      <c r="W368" s="181"/>
      <c r="X368" s="181"/>
      <c r="Y368" s="181"/>
      <c r="Z368" s="181"/>
      <c r="AA368" s="186"/>
      <c r="AT368" s="187" t="s">
        <v>172</v>
      </c>
      <c r="AU368" s="187" t="s">
        <v>87</v>
      </c>
      <c r="AV368" s="11" t="s">
        <v>87</v>
      </c>
      <c r="AW368" s="11" t="s">
        <v>33</v>
      </c>
      <c r="AX368" s="11" t="s">
        <v>78</v>
      </c>
      <c r="AY368" s="187" t="s">
        <v>165</v>
      </c>
    </row>
    <row r="369" spans="2:65" s="13" customFormat="1" ht="16.5" customHeight="1">
      <c r="B369" s="196"/>
      <c r="C369" s="197"/>
      <c r="D369" s="197"/>
      <c r="E369" s="198" t="s">
        <v>5</v>
      </c>
      <c r="F369" s="294" t="s">
        <v>294</v>
      </c>
      <c r="G369" s="295"/>
      <c r="H369" s="295"/>
      <c r="I369" s="295"/>
      <c r="J369" s="197"/>
      <c r="K369" s="199">
        <v>69.13</v>
      </c>
      <c r="L369" s="197"/>
      <c r="M369" s="197"/>
      <c r="N369" s="197"/>
      <c r="O369" s="197"/>
      <c r="P369" s="197"/>
      <c r="Q369" s="197"/>
      <c r="R369" s="200"/>
      <c r="T369" s="201"/>
      <c r="U369" s="197"/>
      <c r="V369" s="197"/>
      <c r="W369" s="197"/>
      <c r="X369" s="197"/>
      <c r="Y369" s="197"/>
      <c r="Z369" s="197"/>
      <c r="AA369" s="202"/>
      <c r="AT369" s="203" t="s">
        <v>172</v>
      </c>
      <c r="AU369" s="203" t="s">
        <v>87</v>
      </c>
      <c r="AV369" s="13" t="s">
        <v>90</v>
      </c>
      <c r="AW369" s="13" t="s">
        <v>33</v>
      </c>
      <c r="AX369" s="13" t="s">
        <v>78</v>
      </c>
      <c r="AY369" s="203" t="s">
        <v>165</v>
      </c>
    </row>
    <row r="370" spans="2:65" s="10" customFormat="1" ht="16.5" customHeight="1">
      <c r="B370" s="173"/>
      <c r="C370" s="174"/>
      <c r="D370" s="174"/>
      <c r="E370" s="175" t="s">
        <v>5</v>
      </c>
      <c r="F370" s="292" t="s">
        <v>295</v>
      </c>
      <c r="G370" s="293"/>
      <c r="H370" s="293"/>
      <c r="I370" s="293"/>
      <c r="J370" s="174"/>
      <c r="K370" s="175" t="s">
        <v>5</v>
      </c>
      <c r="L370" s="174"/>
      <c r="M370" s="174"/>
      <c r="N370" s="174"/>
      <c r="O370" s="174"/>
      <c r="P370" s="174"/>
      <c r="Q370" s="174"/>
      <c r="R370" s="176"/>
      <c r="T370" s="177"/>
      <c r="U370" s="174"/>
      <c r="V370" s="174"/>
      <c r="W370" s="174"/>
      <c r="X370" s="174"/>
      <c r="Y370" s="174"/>
      <c r="Z370" s="174"/>
      <c r="AA370" s="178"/>
      <c r="AT370" s="179" t="s">
        <v>172</v>
      </c>
      <c r="AU370" s="179" t="s">
        <v>87</v>
      </c>
      <c r="AV370" s="10" t="s">
        <v>84</v>
      </c>
      <c r="AW370" s="10" t="s">
        <v>33</v>
      </c>
      <c r="AX370" s="10" t="s">
        <v>78</v>
      </c>
      <c r="AY370" s="179" t="s">
        <v>165</v>
      </c>
    </row>
    <row r="371" spans="2:65" s="10" customFormat="1" ht="16.5" customHeight="1">
      <c r="B371" s="173"/>
      <c r="C371" s="174"/>
      <c r="D371" s="174"/>
      <c r="E371" s="175" t="s">
        <v>5</v>
      </c>
      <c r="F371" s="292" t="s">
        <v>335</v>
      </c>
      <c r="G371" s="293"/>
      <c r="H371" s="293"/>
      <c r="I371" s="293"/>
      <c r="J371" s="174"/>
      <c r="K371" s="175" t="s">
        <v>5</v>
      </c>
      <c r="L371" s="174"/>
      <c r="M371" s="174"/>
      <c r="N371" s="174"/>
      <c r="O371" s="174"/>
      <c r="P371" s="174"/>
      <c r="Q371" s="174"/>
      <c r="R371" s="176"/>
      <c r="T371" s="177"/>
      <c r="U371" s="174"/>
      <c r="V371" s="174"/>
      <c r="W371" s="174"/>
      <c r="X371" s="174"/>
      <c r="Y371" s="174"/>
      <c r="Z371" s="174"/>
      <c r="AA371" s="178"/>
      <c r="AT371" s="179" t="s">
        <v>172</v>
      </c>
      <c r="AU371" s="179" t="s">
        <v>87</v>
      </c>
      <c r="AV371" s="10" t="s">
        <v>84</v>
      </c>
      <c r="AW371" s="10" t="s">
        <v>33</v>
      </c>
      <c r="AX371" s="10" t="s">
        <v>78</v>
      </c>
      <c r="AY371" s="179" t="s">
        <v>165</v>
      </c>
    </row>
    <row r="372" spans="2:65" s="11" customFormat="1" ht="16.5" customHeight="1">
      <c r="B372" s="180"/>
      <c r="C372" s="181"/>
      <c r="D372" s="181"/>
      <c r="E372" s="182" t="s">
        <v>5</v>
      </c>
      <c r="F372" s="286" t="s">
        <v>336</v>
      </c>
      <c r="G372" s="287"/>
      <c r="H372" s="287"/>
      <c r="I372" s="287"/>
      <c r="J372" s="181"/>
      <c r="K372" s="183">
        <v>49.4</v>
      </c>
      <c r="L372" s="181"/>
      <c r="M372" s="181"/>
      <c r="N372" s="181"/>
      <c r="O372" s="181"/>
      <c r="P372" s="181"/>
      <c r="Q372" s="181"/>
      <c r="R372" s="184"/>
      <c r="T372" s="185"/>
      <c r="U372" s="181"/>
      <c r="V372" s="181"/>
      <c r="W372" s="181"/>
      <c r="X372" s="181"/>
      <c r="Y372" s="181"/>
      <c r="Z372" s="181"/>
      <c r="AA372" s="186"/>
      <c r="AT372" s="187" t="s">
        <v>172</v>
      </c>
      <c r="AU372" s="187" t="s">
        <v>87</v>
      </c>
      <c r="AV372" s="11" t="s">
        <v>87</v>
      </c>
      <c r="AW372" s="11" t="s">
        <v>33</v>
      </c>
      <c r="AX372" s="11" t="s">
        <v>78</v>
      </c>
      <c r="AY372" s="187" t="s">
        <v>165</v>
      </c>
    </row>
    <row r="373" spans="2:65" s="11" customFormat="1" ht="16.5" customHeight="1">
      <c r="B373" s="180"/>
      <c r="C373" s="181"/>
      <c r="D373" s="181"/>
      <c r="E373" s="182" t="s">
        <v>5</v>
      </c>
      <c r="F373" s="286" t="s">
        <v>337</v>
      </c>
      <c r="G373" s="287"/>
      <c r="H373" s="287"/>
      <c r="I373" s="287"/>
      <c r="J373" s="181"/>
      <c r="K373" s="183">
        <v>-1.2250000000000001</v>
      </c>
      <c r="L373" s="181"/>
      <c r="M373" s="181"/>
      <c r="N373" s="181"/>
      <c r="O373" s="181"/>
      <c r="P373" s="181"/>
      <c r="Q373" s="181"/>
      <c r="R373" s="184"/>
      <c r="T373" s="185"/>
      <c r="U373" s="181"/>
      <c r="V373" s="181"/>
      <c r="W373" s="181"/>
      <c r="X373" s="181"/>
      <c r="Y373" s="181"/>
      <c r="Z373" s="181"/>
      <c r="AA373" s="186"/>
      <c r="AT373" s="187" t="s">
        <v>172</v>
      </c>
      <c r="AU373" s="187" t="s">
        <v>87</v>
      </c>
      <c r="AV373" s="11" t="s">
        <v>87</v>
      </c>
      <c r="AW373" s="11" t="s">
        <v>33</v>
      </c>
      <c r="AX373" s="11" t="s">
        <v>78</v>
      </c>
      <c r="AY373" s="187" t="s">
        <v>165</v>
      </c>
    </row>
    <row r="374" spans="2:65" s="11" customFormat="1" ht="16.5" customHeight="1">
      <c r="B374" s="180"/>
      <c r="C374" s="181"/>
      <c r="D374" s="181"/>
      <c r="E374" s="182" t="s">
        <v>5</v>
      </c>
      <c r="F374" s="286" t="s">
        <v>338</v>
      </c>
      <c r="G374" s="287"/>
      <c r="H374" s="287"/>
      <c r="I374" s="287"/>
      <c r="J374" s="181"/>
      <c r="K374" s="183">
        <v>-1.8</v>
      </c>
      <c r="L374" s="181"/>
      <c r="M374" s="181"/>
      <c r="N374" s="181"/>
      <c r="O374" s="181"/>
      <c r="P374" s="181"/>
      <c r="Q374" s="181"/>
      <c r="R374" s="184"/>
      <c r="T374" s="185"/>
      <c r="U374" s="181"/>
      <c r="V374" s="181"/>
      <c r="W374" s="181"/>
      <c r="X374" s="181"/>
      <c r="Y374" s="181"/>
      <c r="Z374" s="181"/>
      <c r="AA374" s="186"/>
      <c r="AT374" s="187" t="s">
        <v>172</v>
      </c>
      <c r="AU374" s="187" t="s">
        <v>87</v>
      </c>
      <c r="AV374" s="11" t="s">
        <v>87</v>
      </c>
      <c r="AW374" s="11" t="s">
        <v>33</v>
      </c>
      <c r="AX374" s="11" t="s">
        <v>78</v>
      </c>
      <c r="AY374" s="187" t="s">
        <v>165</v>
      </c>
    </row>
    <row r="375" spans="2:65" s="10" customFormat="1" ht="16.5" customHeight="1">
      <c r="B375" s="173"/>
      <c r="C375" s="174"/>
      <c r="D375" s="174"/>
      <c r="E375" s="175" t="s">
        <v>5</v>
      </c>
      <c r="F375" s="292" t="s">
        <v>339</v>
      </c>
      <c r="G375" s="293"/>
      <c r="H375" s="293"/>
      <c r="I375" s="293"/>
      <c r="J375" s="174"/>
      <c r="K375" s="175" t="s">
        <v>5</v>
      </c>
      <c r="L375" s="174"/>
      <c r="M375" s="174"/>
      <c r="N375" s="174"/>
      <c r="O375" s="174"/>
      <c r="P375" s="174"/>
      <c r="Q375" s="174"/>
      <c r="R375" s="176"/>
      <c r="T375" s="177"/>
      <c r="U375" s="174"/>
      <c r="V375" s="174"/>
      <c r="W375" s="174"/>
      <c r="X375" s="174"/>
      <c r="Y375" s="174"/>
      <c r="Z375" s="174"/>
      <c r="AA375" s="178"/>
      <c r="AT375" s="179" t="s">
        <v>172</v>
      </c>
      <c r="AU375" s="179" t="s">
        <v>87</v>
      </c>
      <c r="AV375" s="10" t="s">
        <v>84</v>
      </c>
      <c r="AW375" s="10" t="s">
        <v>33</v>
      </c>
      <c r="AX375" s="10" t="s">
        <v>78</v>
      </c>
      <c r="AY375" s="179" t="s">
        <v>165</v>
      </c>
    </row>
    <row r="376" spans="2:65" s="11" customFormat="1" ht="16.5" customHeight="1">
      <c r="B376" s="180"/>
      <c r="C376" s="181"/>
      <c r="D376" s="181"/>
      <c r="E376" s="182" t="s">
        <v>5</v>
      </c>
      <c r="F376" s="286" t="s">
        <v>340</v>
      </c>
      <c r="G376" s="287"/>
      <c r="H376" s="287"/>
      <c r="I376" s="287"/>
      <c r="J376" s="181"/>
      <c r="K376" s="183">
        <v>70.3</v>
      </c>
      <c r="L376" s="181"/>
      <c r="M376" s="181"/>
      <c r="N376" s="181"/>
      <c r="O376" s="181"/>
      <c r="P376" s="181"/>
      <c r="Q376" s="181"/>
      <c r="R376" s="184"/>
      <c r="T376" s="185"/>
      <c r="U376" s="181"/>
      <c r="V376" s="181"/>
      <c r="W376" s="181"/>
      <c r="X376" s="181"/>
      <c r="Y376" s="181"/>
      <c r="Z376" s="181"/>
      <c r="AA376" s="186"/>
      <c r="AT376" s="187" t="s">
        <v>172</v>
      </c>
      <c r="AU376" s="187" t="s">
        <v>87</v>
      </c>
      <c r="AV376" s="11" t="s">
        <v>87</v>
      </c>
      <c r="AW376" s="11" t="s">
        <v>33</v>
      </c>
      <c r="AX376" s="11" t="s">
        <v>78</v>
      </c>
      <c r="AY376" s="187" t="s">
        <v>165</v>
      </c>
    </row>
    <row r="377" spans="2:65" s="11" customFormat="1" ht="16.5" customHeight="1">
      <c r="B377" s="180"/>
      <c r="C377" s="181"/>
      <c r="D377" s="181"/>
      <c r="E377" s="182" t="s">
        <v>5</v>
      </c>
      <c r="F377" s="286" t="s">
        <v>302</v>
      </c>
      <c r="G377" s="287"/>
      <c r="H377" s="287"/>
      <c r="I377" s="287"/>
      <c r="J377" s="181"/>
      <c r="K377" s="183">
        <v>-2.42</v>
      </c>
      <c r="L377" s="181"/>
      <c r="M377" s="181"/>
      <c r="N377" s="181"/>
      <c r="O377" s="181"/>
      <c r="P377" s="181"/>
      <c r="Q377" s="181"/>
      <c r="R377" s="184"/>
      <c r="T377" s="185"/>
      <c r="U377" s="181"/>
      <c r="V377" s="181"/>
      <c r="W377" s="181"/>
      <c r="X377" s="181"/>
      <c r="Y377" s="181"/>
      <c r="Z377" s="181"/>
      <c r="AA377" s="186"/>
      <c r="AT377" s="187" t="s">
        <v>172</v>
      </c>
      <c r="AU377" s="187" t="s">
        <v>87</v>
      </c>
      <c r="AV377" s="11" t="s">
        <v>87</v>
      </c>
      <c r="AW377" s="11" t="s">
        <v>33</v>
      </c>
      <c r="AX377" s="11" t="s">
        <v>78</v>
      </c>
      <c r="AY377" s="187" t="s">
        <v>165</v>
      </c>
    </row>
    <row r="378" spans="2:65" s="11" customFormat="1" ht="16.5" customHeight="1">
      <c r="B378" s="180"/>
      <c r="C378" s="181"/>
      <c r="D378" s="181"/>
      <c r="E378" s="182" t="s">
        <v>5</v>
      </c>
      <c r="F378" s="286" t="s">
        <v>305</v>
      </c>
      <c r="G378" s="287"/>
      <c r="H378" s="287"/>
      <c r="I378" s="287"/>
      <c r="J378" s="181"/>
      <c r="K378" s="183">
        <v>-6.46</v>
      </c>
      <c r="L378" s="181"/>
      <c r="M378" s="181"/>
      <c r="N378" s="181"/>
      <c r="O378" s="181"/>
      <c r="P378" s="181"/>
      <c r="Q378" s="181"/>
      <c r="R378" s="184"/>
      <c r="T378" s="185"/>
      <c r="U378" s="181"/>
      <c r="V378" s="181"/>
      <c r="W378" s="181"/>
      <c r="X378" s="181"/>
      <c r="Y378" s="181"/>
      <c r="Z378" s="181"/>
      <c r="AA378" s="186"/>
      <c r="AT378" s="187" t="s">
        <v>172</v>
      </c>
      <c r="AU378" s="187" t="s">
        <v>87</v>
      </c>
      <c r="AV378" s="11" t="s">
        <v>87</v>
      </c>
      <c r="AW378" s="11" t="s">
        <v>33</v>
      </c>
      <c r="AX378" s="11" t="s">
        <v>78</v>
      </c>
      <c r="AY378" s="187" t="s">
        <v>165</v>
      </c>
    </row>
    <row r="379" spans="2:65" s="13" customFormat="1" ht="16.5" customHeight="1">
      <c r="B379" s="196"/>
      <c r="C379" s="197"/>
      <c r="D379" s="197"/>
      <c r="E379" s="198" t="s">
        <v>5</v>
      </c>
      <c r="F379" s="294" t="s">
        <v>294</v>
      </c>
      <c r="G379" s="295"/>
      <c r="H379" s="295"/>
      <c r="I379" s="295"/>
      <c r="J379" s="197"/>
      <c r="K379" s="199">
        <v>107.795</v>
      </c>
      <c r="L379" s="197"/>
      <c r="M379" s="197"/>
      <c r="N379" s="197"/>
      <c r="O379" s="197"/>
      <c r="P379" s="197"/>
      <c r="Q379" s="197"/>
      <c r="R379" s="200"/>
      <c r="T379" s="201"/>
      <c r="U379" s="197"/>
      <c r="V379" s="197"/>
      <c r="W379" s="197"/>
      <c r="X379" s="197"/>
      <c r="Y379" s="197"/>
      <c r="Z379" s="197"/>
      <c r="AA379" s="202"/>
      <c r="AT379" s="203" t="s">
        <v>172</v>
      </c>
      <c r="AU379" s="203" t="s">
        <v>87</v>
      </c>
      <c r="AV379" s="13" t="s">
        <v>90</v>
      </c>
      <c r="AW379" s="13" t="s">
        <v>33</v>
      </c>
      <c r="AX379" s="13" t="s">
        <v>78</v>
      </c>
      <c r="AY379" s="203" t="s">
        <v>165</v>
      </c>
    </row>
    <row r="380" spans="2:65" s="12" customFormat="1" ht="16.5" customHeight="1">
      <c r="B380" s="188"/>
      <c r="C380" s="189"/>
      <c r="D380" s="189"/>
      <c r="E380" s="190" t="s">
        <v>5</v>
      </c>
      <c r="F380" s="288" t="s">
        <v>175</v>
      </c>
      <c r="G380" s="289"/>
      <c r="H380" s="289"/>
      <c r="I380" s="289"/>
      <c r="J380" s="189"/>
      <c r="K380" s="191">
        <v>176.92500000000001</v>
      </c>
      <c r="L380" s="189"/>
      <c r="M380" s="189"/>
      <c r="N380" s="189"/>
      <c r="O380" s="189"/>
      <c r="P380" s="189"/>
      <c r="Q380" s="189"/>
      <c r="R380" s="192"/>
      <c r="T380" s="193"/>
      <c r="U380" s="189"/>
      <c r="V380" s="189"/>
      <c r="W380" s="189"/>
      <c r="X380" s="189"/>
      <c r="Y380" s="189"/>
      <c r="Z380" s="189"/>
      <c r="AA380" s="194"/>
      <c r="AT380" s="195" t="s">
        <v>172</v>
      </c>
      <c r="AU380" s="195" t="s">
        <v>87</v>
      </c>
      <c r="AV380" s="12" t="s">
        <v>170</v>
      </c>
      <c r="AW380" s="12" t="s">
        <v>33</v>
      </c>
      <c r="AX380" s="12" t="s">
        <v>84</v>
      </c>
      <c r="AY380" s="195" t="s">
        <v>165</v>
      </c>
    </row>
    <row r="381" spans="2:65" s="1" customFormat="1" ht="25.5" customHeight="1">
      <c r="B381" s="135"/>
      <c r="C381" s="164" t="s">
        <v>349</v>
      </c>
      <c r="D381" s="164" t="s">
        <v>166</v>
      </c>
      <c r="E381" s="165" t="s">
        <v>350</v>
      </c>
      <c r="F381" s="281" t="s">
        <v>351</v>
      </c>
      <c r="G381" s="281"/>
      <c r="H381" s="281"/>
      <c r="I381" s="281"/>
      <c r="J381" s="166" t="s">
        <v>169</v>
      </c>
      <c r="K381" s="167">
        <v>2.774</v>
      </c>
      <c r="L381" s="282">
        <v>0</v>
      </c>
      <c r="M381" s="282"/>
      <c r="N381" s="283">
        <f>ROUND(L381*K381,3)</f>
        <v>0</v>
      </c>
      <c r="O381" s="283"/>
      <c r="P381" s="283"/>
      <c r="Q381" s="283"/>
      <c r="R381" s="138"/>
      <c r="T381" s="169" t="s">
        <v>5</v>
      </c>
      <c r="U381" s="47" t="s">
        <v>45</v>
      </c>
      <c r="V381" s="39"/>
      <c r="W381" s="170">
        <f>V381*K381</f>
        <v>0</v>
      </c>
      <c r="X381" s="170">
        <v>0</v>
      </c>
      <c r="Y381" s="170">
        <f>X381*K381</f>
        <v>0</v>
      </c>
      <c r="Z381" s="170">
        <v>0</v>
      </c>
      <c r="AA381" s="171">
        <f>Z381*K381</f>
        <v>0</v>
      </c>
      <c r="AR381" s="22" t="s">
        <v>170</v>
      </c>
      <c r="AT381" s="22" t="s">
        <v>166</v>
      </c>
      <c r="AU381" s="22" t="s">
        <v>87</v>
      </c>
      <c r="AY381" s="22" t="s">
        <v>165</v>
      </c>
      <c r="BE381" s="109">
        <f>IF(U381="základná",N381,0)</f>
        <v>0</v>
      </c>
      <c r="BF381" s="109">
        <f>IF(U381="znížená",N381,0)</f>
        <v>0</v>
      </c>
      <c r="BG381" s="109">
        <f>IF(U381="zákl. prenesená",N381,0)</f>
        <v>0</v>
      </c>
      <c r="BH381" s="109">
        <f>IF(U381="zníž. prenesená",N381,0)</f>
        <v>0</v>
      </c>
      <c r="BI381" s="109">
        <f>IF(U381="nulová",N381,0)</f>
        <v>0</v>
      </c>
      <c r="BJ381" s="22" t="s">
        <v>87</v>
      </c>
      <c r="BK381" s="172">
        <f>ROUND(L381*K381,3)</f>
        <v>0</v>
      </c>
      <c r="BL381" s="22" t="s">
        <v>170</v>
      </c>
      <c r="BM381" s="22" t="s">
        <v>352</v>
      </c>
    </row>
    <row r="382" spans="2:65" s="10" customFormat="1" ht="16.5" customHeight="1">
      <c r="B382" s="173"/>
      <c r="C382" s="174"/>
      <c r="D382" s="174"/>
      <c r="E382" s="175" t="s">
        <v>5</v>
      </c>
      <c r="F382" s="284" t="s">
        <v>277</v>
      </c>
      <c r="G382" s="285"/>
      <c r="H382" s="285"/>
      <c r="I382" s="285"/>
      <c r="J382" s="174"/>
      <c r="K382" s="175" t="s">
        <v>5</v>
      </c>
      <c r="L382" s="174"/>
      <c r="M382" s="174"/>
      <c r="N382" s="174"/>
      <c r="O382" s="174"/>
      <c r="P382" s="174"/>
      <c r="Q382" s="174"/>
      <c r="R382" s="176"/>
      <c r="T382" s="177"/>
      <c r="U382" s="174"/>
      <c r="V382" s="174"/>
      <c r="W382" s="174"/>
      <c r="X382" s="174"/>
      <c r="Y382" s="174"/>
      <c r="Z382" s="174"/>
      <c r="AA382" s="178"/>
      <c r="AT382" s="179" t="s">
        <v>172</v>
      </c>
      <c r="AU382" s="179" t="s">
        <v>87</v>
      </c>
      <c r="AV382" s="10" t="s">
        <v>84</v>
      </c>
      <c r="AW382" s="10" t="s">
        <v>33</v>
      </c>
      <c r="AX382" s="10" t="s">
        <v>78</v>
      </c>
      <c r="AY382" s="179" t="s">
        <v>165</v>
      </c>
    </row>
    <row r="383" spans="2:65" s="11" customFormat="1" ht="16.5" customHeight="1">
      <c r="B383" s="180"/>
      <c r="C383" s="181"/>
      <c r="D383" s="181"/>
      <c r="E383" s="182" t="s">
        <v>5</v>
      </c>
      <c r="F383" s="286" t="s">
        <v>353</v>
      </c>
      <c r="G383" s="287"/>
      <c r="H383" s="287"/>
      <c r="I383" s="287"/>
      <c r="J383" s="181"/>
      <c r="K383" s="183">
        <v>2.6539999999999999</v>
      </c>
      <c r="L383" s="181"/>
      <c r="M383" s="181"/>
      <c r="N383" s="181"/>
      <c r="O383" s="181"/>
      <c r="P383" s="181"/>
      <c r="Q383" s="181"/>
      <c r="R383" s="184"/>
      <c r="T383" s="185"/>
      <c r="U383" s="181"/>
      <c r="V383" s="181"/>
      <c r="W383" s="181"/>
      <c r="X383" s="181"/>
      <c r="Y383" s="181"/>
      <c r="Z383" s="181"/>
      <c r="AA383" s="186"/>
      <c r="AT383" s="187" t="s">
        <v>172</v>
      </c>
      <c r="AU383" s="187" t="s">
        <v>87</v>
      </c>
      <c r="AV383" s="11" t="s">
        <v>87</v>
      </c>
      <c r="AW383" s="11" t="s">
        <v>33</v>
      </c>
      <c r="AX383" s="11" t="s">
        <v>78</v>
      </c>
      <c r="AY383" s="187" t="s">
        <v>165</v>
      </c>
    </row>
    <row r="384" spans="2:65" s="11" customFormat="1" ht="16.5" customHeight="1">
      <c r="B384" s="180"/>
      <c r="C384" s="181"/>
      <c r="D384" s="181"/>
      <c r="E384" s="182" t="s">
        <v>5</v>
      </c>
      <c r="F384" s="286" t="s">
        <v>354</v>
      </c>
      <c r="G384" s="287"/>
      <c r="H384" s="287"/>
      <c r="I384" s="287"/>
      <c r="J384" s="181"/>
      <c r="K384" s="183">
        <v>0.12</v>
      </c>
      <c r="L384" s="181"/>
      <c r="M384" s="181"/>
      <c r="N384" s="181"/>
      <c r="O384" s="181"/>
      <c r="P384" s="181"/>
      <c r="Q384" s="181"/>
      <c r="R384" s="184"/>
      <c r="T384" s="185"/>
      <c r="U384" s="181"/>
      <c r="V384" s="181"/>
      <c r="W384" s="181"/>
      <c r="X384" s="181"/>
      <c r="Y384" s="181"/>
      <c r="Z384" s="181"/>
      <c r="AA384" s="186"/>
      <c r="AT384" s="187" t="s">
        <v>172</v>
      </c>
      <c r="AU384" s="187" t="s">
        <v>87</v>
      </c>
      <c r="AV384" s="11" t="s">
        <v>87</v>
      </c>
      <c r="AW384" s="11" t="s">
        <v>33</v>
      </c>
      <c r="AX384" s="11" t="s">
        <v>78</v>
      </c>
      <c r="AY384" s="187" t="s">
        <v>165</v>
      </c>
    </row>
    <row r="385" spans="2:65" s="12" customFormat="1" ht="16.5" customHeight="1">
      <c r="B385" s="188"/>
      <c r="C385" s="189"/>
      <c r="D385" s="189"/>
      <c r="E385" s="190" t="s">
        <v>5</v>
      </c>
      <c r="F385" s="288" t="s">
        <v>175</v>
      </c>
      <c r="G385" s="289"/>
      <c r="H385" s="289"/>
      <c r="I385" s="289"/>
      <c r="J385" s="189"/>
      <c r="K385" s="191">
        <v>2.774</v>
      </c>
      <c r="L385" s="189"/>
      <c r="M385" s="189"/>
      <c r="N385" s="189"/>
      <c r="O385" s="189"/>
      <c r="P385" s="189"/>
      <c r="Q385" s="189"/>
      <c r="R385" s="192"/>
      <c r="T385" s="193"/>
      <c r="U385" s="189"/>
      <c r="V385" s="189"/>
      <c r="W385" s="189"/>
      <c r="X385" s="189"/>
      <c r="Y385" s="189"/>
      <c r="Z385" s="189"/>
      <c r="AA385" s="194"/>
      <c r="AT385" s="195" t="s">
        <v>172</v>
      </c>
      <c r="AU385" s="195" t="s">
        <v>87</v>
      </c>
      <c r="AV385" s="12" t="s">
        <v>170</v>
      </c>
      <c r="AW385" s="12" t="s">
        <v>33</v>
      </c>
      <c r="AX385" s="12" t="s">
        <v>84</v>
      </c>
      <c r="AY385" s="195" t="s">
        <v>165</v>
      </c>
    </row>
    <row r="386" spans="2:65" s="1" customFormat="1" ht="25.5" customHeight="1">
      <c r="B386" s="135"/>
      <c r="C386" s="164" t="s">
        <v>242</v>
      </c>
      <c r="D386" s="164" t="s">
        <v>166</v>
      </c>
      <c r="E386" s="165" t="s">
        <v>355</v>
      </c>
      <c r="F386" s="281" t="s">
        <v>356</v>
      </c>
      <c r="G386" s="281"/>
      <c r="H386" s="281"/>
      <c r="I386" s="281"/>
      <c r="J386" s="166" t="s">
        <v>169</v>
      </c>
      <c r="K386" s="167">
        <v>14.01</v>
      </c>
      <c r="L386" s="282">
        <v>0</v>
      </c>
      <c r="M386" s="282"/>
      <c r="N386" s="283">
        <f>ROUND(L386*K386,3)</f>
        <v>0</v>
      </c>
      <c r="O386" s="283"/>
      <c r="P386" s="283"/>
      <c r="Q386" s="283"/>
      <c r="R386" s="138"/>
      <c r="T386" s="169" t="s">
        <v>5</v>
      </c>
      <c r="U386" s="47" t="s">
        <v>45</v>
      </c>
      <c r="V386" s="39"/>
      <c r="W386" s="170">
        <f>V386*K386</f>
        <v>0</v>
      </c>
      <c r="X386" s="170">
        <v>0</v>
      </c>
      <c r="Y386" s="170">
        <f>X386*K386</f>
        <v>0</v>
      </c>
      <c r="Z386" s="170">
        <v>0</v>
      </c>
      <c r="AA386" s="171">
        <f>Z386*K386</f>
        <v>0</v>
      </c>
      <c r="AR386" s="22" t="s">
        <v>170</v>
      </c>
      <c r="AT386" s="22" t="s">
        <v>166</v>
      </c>
      <c r="AU386" s="22" t="s">
        <v>87</v>
      </c>
      <c r="AY386" s="22" t="s">
        <v>165</v>
      </c>
      <c r="BE386" s="109">
        <f>IF(U386="základná",N386,0)</f>
        <v>0</v>
      </c>
      <c r="BF386" s="109">
        <f>IF(U386="znížená",N386,0)</f>
        <v>0</v>
      </c>
      <c r="BG386" s="109">
        <f>IF(U386="zákl. prenesená",N386,0)</f>
        <v>0</v>
      </c>
      <c r="BH386" s="109">
        <f>IF(U386="zníž. prenesená",N386,0)</f>
        <v>0</v>
      </c>
      <c r="BI386" s="109">
        <f>IF(U386="nulová",N386,0)</f>
        <v>0</v>
      </c>
      <c r="BJ386" s="22" t="s">
        <v>87</v>
      </c>
      <c r="BK386" s="172">
        <f>ROUND(L386*K386,3)</f>
        <v>0</v>
      </c>
      <c r="BL386" s="22" t="s">
        <v>170</v>
      </c>
      <c r="BM386" s="22" t="s">
        <v>357</v>
      </c>
    </row>
    <row r="387" spans="2:65" s="10" customFormat="1" ht="16.5" customHeight="1">
      <c r="B387" s="173"/>
      <c r="C387" s="174"/>
      <c r="D387" s="174"/>
      <c r="E387" s="175" t="s">
        <v>5</v>
      </c>
      <c r="F387" s="284" t="s">
        <v>295</v>
      </c>
      <c r="G387" s="285"/>
      <c r="H387" s="285"/>
      <c r="I387" s="285"/>
      <c r="J387" s="174"/>
      <c r="K387" s="175" t="s">
        <v>5</v>
      </c>
      <c r="L387" s="174"/>
      <c r="M387" s="174"/>
      <c r="N387" s="174"/>
      <c r="O387" s="174"/>
      <c r="P387" s="174"/>
      <c r="Q387" s="174"/>
      <c r="R387" s="176"/>
      <c r="T387" s="177"/>
      <c r="U387" s="174"/>
      <c r="V387" s="174"/>
      <c r="W387" s="174"/>
      <c r="X387" s="174"/>
      <c r="Y387" s="174"/>
      <c r="Z387" s="174"/>
      <c r="AA387" s="178"/>
      <c r="AT387" s="179" t="s">
        <v>172</v>
      </c>
      <c r="AU387" s="179" t="s">
        <v>87</v>
      </c>
      <c r="AV387" s="10" t="s">
        <v>84</v>
      </c>
      <c r="AW387" s="10" t="s">
        <v>33</v>
      </c>
      <c r="AX387" s="10" t="s">
        <v>78</v>
      </c>
      <c r="AY387" s="179" t="s">
        <v>165</v>
      </c>
    </row>
    <row r="388" spans="2:65" s="11" customFormat="1" ht="16.5" customHeight="1">
      <c r="B388" s="180"/>
      <c r="C388" s="181"/>
      <c r="D388" s="181"/>
      <c r="E388" s="182" t="s">
        <v>5</v>
      </c>
      <c r="F388" s="286" t="s">
        <v>358</v>
      </c>
      <c r="G388" s="287"/>
      <c r="H388" s="287"/>
      <c r="I388" s="287"/>
      <c r="J388" s="181"/>
      <c r="K388" s="183">
        <v>14.01</v>
      </c>
      <c r="L388" s="181"/>
      <c r="M388" s="181"/>
      <c r="N388" s="181"/>
      <c r="O388" s="181"/>
      <c r="P388" s="181"/>
      <c r="Q388" s="181"/>
      <c r="R388" s="184"/>
      <c r="T388" s="185"/>
      <c r="U388" s="181"/>
      <c r="V388" s="181"/>
      <c r="W388" s="181"/>
      <c r="X388" s="181"/>
      <c r="Y388" s="181"/>
      <c r="Z388" s="181"/>
      <c r="AA388" s="186"/>
      <c r="AT388" s="187" t="s">
        <v>172</v>
      </c>
      <c r="AU388" s="187" t="s">
        <v>87</v>
      </c>
      <c r="AV388" s="11" t="s">
        <v>87</v>
      </c>
      <c r="AW388" s="11" t="s">
        <v>33</v>
      </c>
      <c r="AX388" s="11" t="s">
        <v>78</v>
      </c>
      <c r="AY388" s="187" t="s">
        <v>165</v>
      </c>
    </row>
    <row r="389" spans="2:65" s="12" customFormat="1" ht="16.5" customHeight="1">
      <c r="B389" s="188"/>
      <c r="C389" s="189"/>
      <c r="D389" s="189"/>
      <c r="E389" s="190" t="s">
        <v>5</v>
      </c>
      <c r="F389" s="288" t="s">
        <v>175</v>
      </c>
      <c r="G389" s="289"/>
      <c r="H389" s="289"/>
      <c r="I389" s="289"/>
      <c r="J389" s="189"/>
      <c r="K389" s="191">
        <v>14.01</v>
      </c>
      <c r="L389" s="189"/>
      <c r="M389" s="189"/>
      <c r="N389" s="189"/>
      <c r="O389" s="189"/>
      <c r="P389" s="189"/>
      <c r="Q389" s="189"/>
      <c r="R389" s="192"/>
      <c r="T389" s="193"/>
      <c r="U389" s="189"/>
      <c r="V389" s="189"/>
      <c r="W389" s="189"/>
      <c r="X389" s="189"/>
      <c r="Y389" s="189"/>
      <c r="Z389" s="189"/>
      <c r="AA389" s="194"/>
      <c r="AT389" s="195" t="s">
        <v>172</v>
      </c>
      <c r="AU389" s="195" t="s">
        <v>87</v>
      </c>
      <c r="AV389" s="12" t="s">
        <v>170</v>
      </c>
      <c r="AW389" s="12" t="s">
        <v>33</v>
      </c>
      <c r="AX389" s="12" t="s">
        <v>84</v>
      </c>
      <c r="AY389" s="195" t="s">
        <v>165</v>
      </c>
    </row>
    <row r="390" spans="2:65" s="1" customFormat="1" ht="38.25" customHeight="1">
      <c r="B390" s="135"/>
      <c r="C390" s="164" t="s">
        <v>359</v>
      </c>
      <c r="D390" s="164" t="s">
        <v>166</v>
      </c>
      <c r="E390" s="165" t="s">
        <v>360</v>
      </c>
      <c r="F390" s="281" t="s">
        <v>361</v>
      </c>
      <c r="G390" s="281"/>
      <c r="H390" s="281"/>
      <c r="I390" s="281"/>
      <c r="J390" s="166" t="s">
        <v>169</v>
      </c>
      <c r="K390" s="167">
        <v>2.774</v>
      </c>
      <c r="L390" s="282">
        <v>0</v>
      </c>
      <c r="M390" s="282"/>
      <c r="N390" s="283">
        <f>ROUND(L390*K390,3)</f>
        <v>0</v>
      </c>
      <c r="O390" s="283"/>
      <c r="P390" s="283"/>
      <c r="Q390" s="283"/>
      <c r="R390" s="138"/>
      <c r="T390" s="169" t="s">
        <v>5</v>
      </c>
      <c r="U390" s="47" t="s">
        <v>45</v>
      </c>
      <c r="V390" s="39"/>
      <c r="W390" s="170">
        <f>V390*K390</f>
        <v>0</v>
      </c>
      <c r="X390" s="170">
        <v>0</v>
      </c>
      <c r="Y390" s="170">
        <f>X390*K390</f>
        <v>0</v>
      </c>
      <c r="Z390" s="170">
        <v>0</v>
      </c>
      <c r="AA390" s="171">
        <f>Z390*K390</f>
        <v>0</v>
      </c>
      <c r="AR390" s="22" t="s">
        <v>170</v>
      </c>
      <c r="AT390" s="22" t="s">
        <v>166</v>
      </c>
      <c r="AU390" s="22" t="s">
        <v>87</v>
      </c>
      <c r="AY390" s="22" t="s">
        <v>165</v>
      </c>
      <c r="BE390" s="109">
        <f>IF(U390="základná",N390,0)</f>
        <v>0</v>
      </c>
      <c r="BF390" s="109">
        <f>IF(U390="znížená",N390,0)</f>
        <v>0</v>
      </c>
      <c r="BG390" s="109">
        <f>IF(U390="zákl. prenesená",N390,0)</f>
        <v>0</v>
      </c>
      <c r="BH390" s="109">
        <f>IF(U390="zníž. prenesená",N390,0)</f>
        <v>0</v>
      </c>
      <c r="BI390" s="109">
        <f>IF(U390="nulová",N390,0)</f>
        <v>0</v>
      </c>
      <c r="BJ390" s="22" t="s">
        <v>87</v>
      </c>
      <c r="BK390" s="172">
        <f>ROUND(L390*K390,3)</f>
        <v>0</v>
      </c>
      <c r="BL390" s="22" t="s">
        <v>170</v>
      </c>
      <c r="BM390" s="22" t="s">
        <v>362</v>
      </c>
    </row>
    <row r="391" spans="2:65" s="1" customFormat="1" ht="38.25" customHeight="1">
      <c r="B391" s="135"/>
      <c r="C391" s="164" t="s">
        <v>247</v>
      </c>
      <c r="D391" s="164" t="s">
        <v>166</v>
      </c>
      <c r="E391" s="165" t="s">
        <v>363</v>
      </c>
      <c r="F391" s="281" t="s">
        <v>364</v>
      </c>
      <c r="G391" s="281"/>
      <c r="H391" s="281"/>
      <c r="I391" s="281"/>
      <c r="J391" s="166" t="s">
        <v>169</v>
      </c>
      <c r="K391" s="167">
        <v>14.01</v>
      </c>
      <c r="L391" s="282">
        <v>0</v>
      </c>
      <c r="M391" s="282"/>
      <c r="N391" s="283">
        <f>ROUND(L391*K391,3)</f>
        <v>0</v>
      </c>
      <c r="O391" s="283"/>
      <c r="P391" s="283"/>
      <c r="Q391" s="283"/>
      <c r="R391" s="138"/>
      <c r="T391" s="169" t="s">
        <v>5</v>
      </c>
      <c r="U391" s="47" t="s">
        <v>45</v>
      </c>
      <c r="V391" s="39"/>
      <c r="W391" s="170">
        <f>V391*K391</f>
        <v>0</v>
      </c>
      <c r="X391" s="170">
        <v>0</v>
      </c>
      <c r="Y391" s="170">
        <f>X391*K391</f>
        <v>0</v>
      </c>
      <c r="Z391" s="170">
        <v>0</v>
      </c>
      <c r="AA391" s="171">
        <f>Z391*K391</f>
        <v>0</v>
      </c>
      <c r="AR391" s="22" t="s">
        <v>170</v>
      </c>
      <c r="AT391" s="22" t="s">
        <v>166</v>
      </c>
      <c r="AU391" s="22" t="s">
        <v>87</v>
      </c>
      <c r="AY391" s="22" t="s">
        <v>165</v>
      </c>
      <c r="BE391" s="109">
        <f>IF(U391="základná",N391,0)</f>
        <v>0</v>
      </c>
      <c r="BF391" s="109">
        <f>IF(U391="znížená",N391,0)</f>
        <v>0</v>
      </c>
      <c r="BG391" s="109">
        <f>IF(U391="zákl. prenesená",N391,0)</f>
        <v>0</v>
      </c>
      <c r="BH391" s="109">
        <f>IF(U391="zníž. prenesená",N391,0)</f>
        <v>0</v>
      </c>
      <c r="BI391" s="109">
        <f>IF(U391="nulová",N391,0)</f>
        <v>0</v>
      </c>
      <c r="BJ391" s="22" t="s">
        <v>87</v>
      </c>
      <c r="BK391" s="172">
        <f>ROUND(L391*K391,3)</f>
        <v>0</v>
      </c>
      <c r="BL391" s="22" t="s">
        <v>170</v>
      </c>
      <c r="BM391" s="22" t="s">
        <v>365</v>
      </c>
    </row>
    <row r="392" spans="2:65" s="1" customFormat="1" ht="25.5" customHeight="1">
      <c r="B392" s="135"/>
      <c r="C392" s="164" t="s">
        <v>366</v>
      </c>
      <c r="D392" s="164" t="s">
        <v>166</v>
      </c>
      <c r="E392" s="165" t="s">
        <v>367</v>
      </c>
      <c r="F392" s="281" t="s">
        <v>368</v>
      </c>
      <c r="G392" s="281"/>
      <c r="H392" s="281"/>
      <c r="I392" s="281"/>
      <c r="J392" s="166" t="s">
        <v>227</v>
      </c>
      <c r="K392" s="167">
        <v>20.99</v>
      </c>
      <c r="L392" s="282">
        <v>0</v>
      </c>
      <c r="M392" s="282"/>
      <c r="N392" s="283">
        <f>ROUND(L392*K392,3)</f>
        <v>0</v>
      </c>
      <c r="O392" s="283"/>
      <c r="P392" s="283"/>
      <c r="Q392" s="283"/>
      <c r="R392" s="138"/>
      <c r="T392" s="169" t="s">
        <v>5</v>
      </c>
      <c r="U392" s="47" t="s">
        <v>45</v>
      </c>
      <c r="V392" s="39"/>
      <c r="W392" s="170">
        <f>V392*K392</f>
        <v>0</v>
      </c>
      <c r="X392" s="170">
        <v>0</v>
      </c>
      <c r="Y392" s="170">
        <f>X392*K392</f>
        <v>0</v>
      </c>
      <c r="Z392" s="170">
        <v>0</v>
      </c>
      <c r="AA392" s="171">
        <f>Z392*K392</f>
        <v>0</v>
      </c>
      <c r="AR392" s="22" t="s">
        <v>170</v>
      </c>
      <c r="AT392" s="22" t="s">
        <v>166</v>
      </c>
      <c r="AU392" s="22" t="s">
        <v>87</v>
      </c>
      <c r="AY392" s="22" t="s">
        <v>165</v>
      </c>
      <c r="BE392" s="109">
        <f>IF(U392="základná",N392,0)</f>
        <v>0</v>
      </c>
      <c r="BF392" s="109">
        <f>IF(U392="znížená",N392,0)</f>
        <v>0</v>
      </c>
      <c r="BG392" s="109">
        <f>IF(U392="zákl. prenesená",N392,0)</f>
        <v>0</v>
      </c>
      <c r="BH392" s="109">
        <f>IF(U392="zníž. prenesená",N392,0)</f>
        <v>0</v>
      </c>
      <c r="BI392" s="109">
        <f>IF(U392="nulová",N392,0)</f>
        <v>0</v>
      </c>
      <c r="BJ392" s="22" t="s">
        <v>87</v>
      </c>
      <c r="BK392" s="172">
        <f>ROUND(L392*K392,3)</f>
        <v>0</v>
      </c>
      <c r="BL392" s="22" t="s">
        <v>170</v>
      </c>
      <c r="BM392" s="22" t="s">
        <v>369</v>
      </c>
    </row>
    <row r="393" spans="2:65" s="11" customFormat="1" ht="16.5" customHeight="1">
      <c r="B393" s="180"/>
      <c r="C393" s="181"/>
      <c r="D393" s="181"/>
      <c r="E393" s="182" t="s">
        <v>5</v>
      </c>
      <c r="F393" s="290" t="s">
        <v>370</v>
      </c>
      <c r="G393" s="291"/>
      <c r="H393" s="291"/>
      <c r="I393" s="291"/>
      <c r="J393" s="181"/>
      <c r="K393" s="183">
        <v>20.99</v>
      </c>
      <c r="L393" s="181"/>
      <c r="M393" s="181"/>
      <c r="N393" s="181"/>
      <c r="O393" s="181"/>
      <c r="P393" s="181"/>
      <c r="Q393" s="181"/>
      <c r="R393" s="184"/>
      <c r="T393" s="185"/>
      <c r="U393" s="181"/>
      <c r="V393" s="181"/>
      <c r="W393" s="181"/>
      <c r="X393" s="181"/>
      <c r="Y393" s="181"/>
      <c r="Z393" s="181"/>
      <c r="AA393" s="186"/>
      <c r="AT393" s="187" t="s">
        <v>172</v>
      </c>
      <c r="AU393" s="187" t="s">
        <v>87</v>
      </c>
      <c r="AV393" s="11" t="s">
        <v>87</v>
      </c>
      <c r="AW393" s="11" t="s">
        <v>33</v>
      </c>
      <c r="AX393" s="11" t="s">
        <v>78</v>
      </c>
      <c r="AY393" s="187" t="s">
        <v>165</v>
      </c>
    </row>
    <row r="394" spans="2:65" s="12" customFormat="1" ht="16.5" customHeight="1">
      <c r="B394" s="188"/>
      <c r="C394" s="189"/>
      <c r="D394" s="189"/>
      <c r="E394" s="190" t="s">
        <v>5</v>
      </c>
      <c r="F394" s="288" t="s">
        <v>175</v>
      </c>
      <c r="G394" s="289"/>
      <c r="H394" s="289"/>
      <c r="I394" s="289"/>
      <c r="J394" s="189"/>
      <c r="K394" s="191">
        <v>20.99</v>
      </c>
      <c r="L394" s="189"/>
      <c r="M394" s="189"/>
      <c r="N394" s="189"/>
      <c r="O394" s="189"/>
      <c r="P394" s="189"/>
      <c r="Q394" s="189"/>
      <c r="R394" s="192"/>
      <c r="T394" s="193"/>
      <c r="U394" s="189"/>
      <c r="V394" s="189"/>
      <c r="W394" s="189"/>
      <c r="X394" s="189"/>
      <c r="Y394" s="189"/>
      <c r="Z394" s="189"/>
      <c r="AA394" s="194"/>
      <c r="AT394" s="195" t="s">
        <v>172</v>
      </c>
      <c r="AU394" s="195" t="s">
        <v>87</v>
      </c>
      <c r="AV394" s="12" t="s">
        <v>170</v>
      </c>
      <c r="AW394" s="12" t="s">
        <v>33</v>
      </c>
      <c r="AX394" s="12" t="s">
        <v>84</v>
      </c>
      <c r="AY394" s="195" t="s">
        <v>165</v>
      </c>
    </row>
    <row r="395" spans="2:65" s="1" customFormat="1" ht="25.5" customHeight="1">
      <c r="B395" s="135"/>
      <c r="C395" s="164" t="s">
        <v>250</v>
      </c>
      <c r="D395" s="164" t="s">
        <v>166</v>
      </c>
      <c r="E395" s="165" t="s">
        <v>371</v>
      </c>
      <c r="F395" s="281" t="s">
        <v>372</v>
      </c>
      <c r="G395" s="281"/>
      <c r="H395" s="281"/>
      <c r="I395" s="281"/>
      <c r="J395" s="166" t="s">
        <v>218</v>
      </c>
      <c r="K395" s="167">
        <v>4</v>
      </c>
      <c r="L395" s="282">
        <v>0</v>
      </c>
      <c r="M395" s="282"/>
      <c r="N395" s="283">
        <f>ROUND(L395*K395,3)</f>
        <v>0</v>
      </c>
      <c r="O395" s="283"/>
      <c r="P395" s="283"/>
      <c r="Q395" s="283"/>
      <c r="R395" s="138"/>
      <c r="T395" s="169" t="s">
        <v>5</v>
      </c>
      <c r="U395" s="47" t="s">
        <v>45</v>
      </c>
      <c r="V395" s="39"/>
      <c r="W395" s="170">
        <f>V395*K395</f>
        <v>0</v>
      </c>
      <c r="X395" s="170">
        <v>0</v>
      </c>
      <c r="Y395" s="170">
        <f>X395*K395</f>
        <v>0</v>
      </c>
      <c r="Z395" s="170">
        <v>0</v>
      </c>
      <c r="AA395" s="171">
        <f>Z395*K395</f>
        <v>0</v>
      </c>
      <c r="AR395" s="22" t="s">
        <v>170</v>
      </c>
      <c r="AT395" s="22" t="s">
        <v>166</v>
      </c>
      <c r="AU395" s="22" t="s">
        <v>87</v>
      </c>
      <c r="AY395" s="22" t="s">
        <v>165</v>
      </c>
      <c r="BE395" s="109">
        <f>IF(U395="základná",N395,0)</f>
        <v>0</v>
      </c>
      <c r="BF395" s="109">
        <f>IF(U395="znížená",N395,0)</f>
        <v>0</v>
      </c>
      <c r="BG395" s="109">
        <f>IF(U395="zákl. prenesená",N395,0)</f>
        <v>0</v>
      </c>
      <c r="BH395" s="109">
        <f>IF(U395="zníž. prenesená",N395,0)</f>
        <v>0</v>
      </c>
      <c r="BI395" s="109">
        <f>IF(U395="nulová",N395,0)</f>
        <v>0</v>
      </c>
      <c r="BJ395" s="22" t="s">
        <v>87</v>
      </c>
      <c r="BK395" s="172">
        <f>ROUND(L395*K395,3)</f>
        <v>0</v>
      </c>
      <c r="BL395" s="22" t="s">
        <v>170</v>
      </c>
      <c r="BM395" s="22" t="s">
        <v>373</v>
      </c>
    </row>
    <row r="396" spans="2:65" s="10" customFormat="1" ht="16.5" customHeight="1">
      <c r="B396" s="173"/>
      <c r="C396" s="174"/>
      <c r="D396" s="174"/>
      <c r="E396" s="175" t="s">
        <v>5</v>
      </c>
      <c r="F396" s="284" t="s">
        <v>374</v>
      </c>
      <c r="G396" s="285"/>
      <c r="H396" s="285"/>
      <c r="I396" s="285"/>
      <c r="J396" s="174"/>
      <c r="K396" s="175" t="s">
        <v>5</v>
      </c>
      <c r="L396" s="174"/>
      <c r="M396" s="174"/>
      <c r="N396" s="174"/>
      <c r="O396" s="174"/>
      <c r="P396" s="174"/>
      <c r="Q396" s="174"/>
      <c r="R396" s="176"/>
      <c r="T396" s="177"/>
      <c r="U396" s="174"/>
      <c r="V396" s="174"/>
      <c r="W396" s="174"/>
      <c r="X396" s="174"/>
      <c r="Y396" s="174"/>
      <c r="Z396" s="174"/>
      <c r="AA396" s="178"/>
      <c r="AT396" s="179" t="s">
        <v>172</v>
      </c>
      <c r="AU396" s="179" t="s">
        <v>87</v>
      </c>
      <c r="AV396" s="10" t="s">
        <v>84</v>
      </c>
      <c r="AW396" s="10" t="s">
        <v>33</v>
      </c>
      <c r="AX396" s="10" t="s">
        <v>78</v>
      </c>
      <c r="AY396" s="179" t="s">
        <v>165</v>
      </c>
    </row>
    <row r="397" spans="2:65" s="11" customFormat="1" ht="16.5" customHeight="1">
      <c r="B397" s="180"/>
      <c r="C397" s="181"/>
      <c r="D397" s="181"/>
      <c r="E397" s="182" t="s">
        <v>5</v>
      </c>
      <c r="F397" s="286" t="s">
        <v>170</v>
      </c>
      <c r="G397" s="287"/>
      <c r="H397" s="287"/>
      <c r="I397" s="287"/>
      <c r="J397" s="181"/>
      <c r="K397" s="183">
        <v>4</v>
      </c>
      <c r="L397" s="181"/>
      <c r="M397" s="181"/>
      <c r="N397" s="181"/>
      <c r="O397" s="181"/>
      <c r="P397" s="181"/>
      <c r="Q397" s="181"/>
      <c r="R397" s="184"/>
      <c r="T397" s="185"/>
      <c r="U397" s="181"/>
      <c r="V397" s="181"/>
      <c r="W397" s="181"/>
      <c r="X397" s="181"/>
      <c r="Y397" s="181"/>
      <c r="Z397" s="181"/>
      <c r="AA397" s="186"/>
      <c r="AT397" s="187" t="s">
        <v>172</v>
      </c>
      <c r="AU397" s="187" t="s">
        <v>87</v>
      </c>
      <c r="AV397" s="11" t="s">
        <v>87</v>
      </c>
      <c r="AW397" s="11" t="s">
        <v>33</v>
      </c>
      <c r="AX397" s="11" t="s">
        <v>78</v>
      </c>
      <c r="AY397" s="187" t="s">
        <v>165</v>
      </c>
    </row>
    <row r="398" spans="2:65" s="12" customFormat="1" ht="16.5" customHeight="1">
      <c r="B398" s="188"/>
      <c r="C398" s="189"/>
      <c r="D398" s="189"/>
      <c r="E398" s="190" t="s">
        <v>5</v>
      </c>
      <c r="F398" s="288" t="s">
        <v>175</v>
      </c>
      <c r="G398" s="289"/>
      <c r="H398" s="289"/>
      <c r="I398" s="289"/>
      <c r="J398" s="189"/>
      <c r="K398" s="191">
        <v>4</v>
      </c>
      <c r="L398" s="189"/>
      <c r="M398" s="189"/>
      <c r="N398" s="189"/>
      <c r="O398" s="189"/>
      <c r="P398" s="189"/>
      <c r="Q398" s="189"/>
      <c r="R398" s="192"/>
      <c r="T398" s="193"/>
      <c r="U398" s="189"/>
      <c r="V398" s="189"/>
      <c r="W398" s="189"/>
      <c r="X398" s="189"/>
      <c r="Y398" s="189"/>
      <c r="Z398" s="189"/>
      <c r="AA398" s="194"/>
      <c r="AT398" s="195" t="s">
        <v>172</v>
      </c>
      <c r="AU398" s="195" t="s">
        <v>87</v>
      </c>
      <c r="AV398" s="12" t="s">
        <v>170</v>
      </c>
      <c r="AW398" s="12" t="s">
        <v>33</v>
      </c>
      <c r="AX398" s="12" t="s">
        <v>84</v>
      </c>
      <c r="AY398" s="195" t="s">
        <v>165</v>
      </c>
    </row>
    <row r="399" spans="2:65" s="1" customFormat="1" ht="16.5" customHeight="1">
      <c r="B399" s="135"/>
      <c r="C399" s="204" t="s">
        <v>375</v>
      </c>
      <c r="D399" s="204" t="s">
        <v>376</v>
      </c>
      <c r="E399" s="205" t="s">
        <v>377</v>
      </c>
      <c r="F399" s="296" t="s">
        <v>378</v>
      </c>
      <c r="G399" s="296"/>
      <c r="H399" s="296"/>
      <c r="I399" s="296"/>
      <c r="J399" s="206" t="s">
        <v>218</v>
      </c>
      <c r="K399" s="207">
        <v>2</v>
      </c>
      <c r="L399" s="297">
        <v>0</v>
      </c>
      <c r="M399" s="297"/>
      <c r="N399" s="298">
        <f>ROUND(L399*K399,3)</f>
        <v>0</v>
      </c>
      <c r="O399" s="283"/>
      <c r="P399" s="283"/>
      <c r="Q399" s="283"/>
      <c r="R399" s="138"/>
      <c r="T399" s="169" t="s">
        <v>5</v>
      </c>
      <c r="U399" s="47" t="s">
        <v>45</v>
      </c>
      <c r="V399" s="39"/>
      <c r="W399" s="170">
        <f>V399*K399</f>
        <v>0</v>
      </c>
      <c r="X399" s="170">
        <v>0</v>
      </c>
      <c r="Y399" s="170">
        <f>X399*K399</f>
        <v>0</v>
      </c>
      <c r="Z399" s="170">
        <v>0</v>
      </c>
      <c r="AA399" s="171">
        <f>Z399*K399</f>
        <v>0</v>
      </c>
      <c r="AR399" s="22" t="s">
        <v>184</v>
      </c>
      <c r="AT399" s="22" t="s">
        <v>376</v>
      </c>
      <c r="AU399" s="22" t="s">
        <v>87</v>
      </c>
      <c r="AY399" s="22" t="s">
        <v>165</v>
      </c>
      <c r="BE399" s="109">
        <f>IF(U399="základná",N399,0)</f>
        <v>0</v>
      </c>
      <c r="BF399" s="109">
        <f>IF(U399="znížená",N399,0)</f>
        <v>0</v>
      </c>
      <c r="BG399" s="109">
        <f>IF(U399="zákl. prenesená",N399,0)</f>
        <v>0</v>
      </c>
      <c r="BH399" s="109">
        <f>IF(U399="zníž. prenesená",N399,0)</f>
        <v>0</v>
      </c>
      <c r="BI399" s="109">
        <f>IF(U399="nulová",N399,0)</f>
        <v>0</v>
      </c>
      <c r="BJ399" s="22" t="s">
        <v>87</v>
      </c>
      <c r="BK399" s="172">
        <f>ROUND(L399*K399,3)</f>
        <v>0</v>
      </c>
      <c r="BL399" s="22" t="s">
        <v>170</v>
      </c>
      <c r="BM399" s="22" t="s">
        <v>379</v>
      </c>
    </row>
    <row r="400" spans="2:65" s="10" customFormat="1" ht="16.5" customHeight="1">
      <c r="B400" s="173"/>
      <c r="C400" s="174"/>
      <c r="D400" s="174"/>
      <c r="E400" s="175" t="s">
        <v>5</v>
      </c>
      <c r="F400" s="284" t="s">
        <v>380</v>
      </c>
      <c r="G400" s="285"/>
      <c r="H400" s="285"/>
      <c r="I400" s="285"/>
      <c r="J400" s="174"/>
      <c r="K400" s="175" t="s">
        <v>5</v>
      </c>
      <c r="L400" s="174"/>
      <c r="M400" s="174"/>
      <c r="N400" s="174"/>
      <c r="O400" s="174"/>
      <c r="P400" s="174"/>
      <c r="Q400" s="174"/>
      <c r="R400" s="176"/>
      <c r="T400" s="177"/>
      <c r="U400" s="174"/>
      <c r="V400" s="174"/>
      <c r="W400" s="174"/>
      <c r="X400" s="174"/>
      <c r="Y400" s="174"/>
      <c r="Z400" s="174"/>
      <c r="AA400" s="178"/>
      <c r="AT400" s="179" t="s">
        <v>172</v>
      </c>
      <c r="AU400" s="179" t="s">
        <v>87</v>
      </c>
      <c r="AV400" s="10" t="s">
        <v>84</v>
      </c>
      <c r="AW400" s="10" t="s">
        <v>33</v>
      </c>
      <c r="AX400" s="10" t="s">
        <v>78</v>
      </c>
      <c r="AY400" s="179" t="s">
        <v>165</v>
      </c>
    </row>
    <row r="401" spans="2:65" s="11" customFormat="1" ht="16.5" customHeight="1">
      <c r="B401" s="180"/>
      <c r="C401" s="181"/>
      <c r="D401" s="181"/>
      <c r="E401" s="182" t="s">
        <v>5</v>
      </c>
      <c r="F401" s="286" t="s">
        <v>87</v>
      </c>
      <c r="G401" s="287"/>
      <c r="H401" s="287"/>
      <c r="I401" s="287"/>
      <c r="J401" s="181"/>
      <c r="K401" s="183">
        <v>2</v>
      </c>
      <c r="L401" s="181"/>
      <c r="M401" s="181"/>
      <c r="N401" s="181"/>
      <c r="O401" s="181"/>
      <c r="P401" s="181"/>
      <c r="Q401" s="181"/>
      <c r="R401" s="184"/>
      <c r="T401" s="185"/>
      <c r="U401" s="181"/>
      <c r="V401" s="181"/>
      <c r="W401" s="181"/>
      <c r="X401" s="181"/>
      <c r="Y401" s="181"/>
      <c r="Z401" s="181"/>
      <c r="AA401" s="186"/>
      <c r="AT401" s="187" t="s">
        <v>172</v>
      </c>
      <c r="AU401" s="187" t="s">
        <v>87</v>
      </c>
      <c r="AV401" s="11" t="s">
        <v>87</v>
      </c>
      <c r="AW401" s="11" t="s">
        <v>33</v>
      </c>
      <c r="AX401" s="11" t="s">
        <v>78</v>
      </c>
      <c r="AY401" s="187" t="s">
        <v>165</v>
      </c>
    </row>
    <row r="402" spans="2:65" s="12" customFormat="1" ht="16.5" customHeight="1">
      <c r="B402" s="188"/>
      <c r="C402" s="189"/>
      <c r="D402" s="189"/>
      <c r="E402" s="190" t="s">
        <v>5</v>
      </c>
      <c r="F402" s="288" t="s">
        <v>175</v>
      </c>
      <c r="G402" s="289"/>
      <c r="H402" s="289"/>
      <c r="I402" s="289"/>
      <c r="J402" s="189"/>
      <c r="K402" s="191">
        <v>2</v>
      </c>
      <c r="L402" s="189"/>
      <c r="M402" s="189"/>
      <c r="N402" s="189"/>
      <c r="O402" s="189"/>
      <c r="P402" s="189"/>
      <c r="Q402" s="189"/>
      <c r="R402" s="192"/>
      <c r="T402" s="193"/>
      <c r="U402" s="189"/>
      <c r="V402" s="189"/>
      <c r="W402" s="189"/>
      <c r="X402" s="189"/>
      <c r="Y402" s="189"/>
      <c r="Z402" s="189"/>
      <c r="AA402" s="194"/>
      <c r="AT402" s="195" t="s">
        <v>172</v>
      </c>
      <c r="AU402" s="195" t="s">
        <v>87</v>
      </c>
      <c r="AV402" s="12" t="s">
        <v>170</v>
      </c>
      <c r="AW402" s="12" t="s">
        <v>33</v>
      </c>
      <c r="AX402" s="12" t="s">
        <v>84</v>
      </c>
      <c r="AY402" s="195" t="s">
        <v>165</v>
      </c>
    </row>
    <row r="403" spans="2:65" s="1" customFormat="1" ht="16.5" customHeight="1">
      <c r="B403" s="135"/>
      <c r="C403" s="204" t="s">
        <v>255</v>
      </c>
      <c r="D403" s="204" t="s">
        <v>376</v>
      </c>
      <c r="E403" s="205" t="s">
        <v>381</v>
      </c>
      <c r="F403" s="296" t="s">
        <v>382</v>
      </c>
      <c r="G403" s="296"/>
      <c r="H403" s="296"/>
      <c r="I403" s="296"/>
      <c r="J403" s="206" t="s">
        <v>218</v>
      </c>
      <c r="K403" s="207">
        <v>1</v>
      </c>
      <c r="L403" s="297">
        <v>0</v>
      </c>
      <c r="M403" s="297"/>
      <c r="N403" s="298">
        <f>ROUND(L403*K403,3)</f>
        <v>0</v>
      </c>
      <c r="O403" s="283"/>
      <c r="P403" s="283"/>
      <c r="Q403" s="283"/>
      <c r="R403" s="138"/>
      <c r="T403" s="169" t="s">
        <v>5</v>
      </c>
      <c r="U403" s="47" t="s">
        <v>45</v>
      </c>
      <c r="V403" s="39"/>
      <c r="W403" s="170">
        <f>V403*K403</f>
        <v>0</v>
      </c>
      <c r="X403" s="170">
        <v>0</v>
      </c>
      <c r="Y403" s="170">
        <f>X403*K403</f>
        <v>0</v>
      </c>
      <c r="Z403" s="170">
        <v>0</v>
      </c>
      <c r="AA403" s="171">
        <f>Z403*K403</f>
        <v>0</v>
      </c>
      <c r="AR403" s="22" t="s">
        <v>184</v>
      </c>
      <c r="AT403" s="22" t="s">
        <v>376</v>
      </c>
      <c r="AU403" s="22" t="s">
        <v>87</v>
      </c>
      <c r="AY403" s="22" t="s">
        <v>165</v>
      </c>
      <c r="BE403" s="109">
        <f>IF(U403="základná",N403,0)</f>
        <v>0</v>
      </c>
      <c r="BF403" s="109">
        <f>IF(U403="znížená",N403,0)</f>
        <v>0</v>
      </c>
      <c r="BG403" s="109">
        <f>IF(U403="zákl. prenesená",N403,0)</f>
        <v>0</v>
      </c>
      <c r="BH403" s="109">
        <f>IF(U403="zníž. prenesená",N403,0)</f>
        <v>0</v>
      </c>
      <c r="BI403" s="109">
        <f>IF(U403="nulová",N403,0)</f>
        <v>0</v>
      </c>
      <c r="BJ403" s="22" t="s">
        <v>87</v>
      </c>
      <c r="BK403" s="172">
        <f>ROUND(L403*K403,3)</f>
        <v>0</v>
      </c>
      <c r="BL403" s="22" t="s">
        <v>170</v>
      </c>
      <c r="BM403" s="22" t="s">
        <v>383</v>
      </c>
    </row>
    <row r="404" spans="2:65" s="10" customFormat="1" ht="16.5" customHeight="1">
      <c r="B404" s="173"/>
      <c r="C404" s="174"/>
      <c r="D404" s="174"/>
      <c r="E404" s="175" t="s">
        <v>5</v>
      </c>
      <c r="F404" s="284" t="s">
        <v>384</v>
      </c>
      <c r="G404" s="285"/>
      <c r="H404" s="285"/>
      <c r="I404" s="285"/>
      <c r="J404" s="174"/>
      <c r="K404" s="175" t="s">
        <v>5</v>
      </c>
      <c r="L404" s="174"/>
      <c r="M404" s="174"/>
      <c r="N404" s="174"/>
      <c r="O404" s="174"/>
      <c r="P404" s="174"/>
      <c r="Q404" s="174"/>
      <c r="R404" s="176"/>
      <c r="T404" s="177"/>
      <c r="U404" s="174"/>
      <c r="V404" s="174"/>
      <c r="W404" s="174"/>
      <c r="X404" s="174"/>
      <c r="Y404" s="174"/>
      <c r="Z404" s="174"/>
      <c r="AA404" s="178"/>
      <c r="AT404" s="179" t="s">
        <v>172</v>
      </c>
      <c r="AU404" s="179" t="s">
        <v>87</v>
      </c>
      <c r="AV404" s="10" t="s">
        <v>84</v>
      </c>
      <c r="AW404" s="10" t="s">
        <v>33</v>
      </c>
      <c r="AX404" s="10" t="s">
        <v>78</v>
      </c>
      <c r="AY404" s="179" t="s">
        <v>165</v>
      </c>
    </row>
    <row r="405" spans="2:65" s="11" customFormat="1" ht="16.5" customHeight="1">
      <c r="B405" s="180"/>
      <c r="C405" s="181"/>
      <c r="D405" s="181"/>
      <c r="E405" s="182" t="s">
        <v>5</v>
      </c>
      <c r="F405" s="286" t="s">
        <v>84</v>
      </c>
      <c r="G405" s="287"/>
      <c r="H405" s="287"/>
      <c r="I405" s="287"/>
      <c r="J405" s="181"/>
      <c r="K405" s="183">
        <v>1</v>
      </c>
      <c r="L405" s="181"/>
      <c r="M405" s="181"/>
      <c r="N405" s="181"/>
      <c r="O405" s="181"/>
      <c r="P405" s="181"/>
      <c r="Q405" s="181"/>
      <c r="R405" s="184"/>
      <c r="T405" s="185"/>
      <c r="U405" s="181"/>
      <c r="V405" s="181"/>
      <c r="W405" s="181"/>
      <c r="X405" s="181"/>
      <c r="Y405" s="181"/>
      <c r="Z405" s="181"/>
      <c r="AA405" s="186"/>
      <c r="AT405" s="187" t="s">
        <v>172</v>
      </c>
      <c r="AU405" s="187" t="s">
        <v>87</v>
      </c>
      <c r="AV405" s="11" t="s">
        <v>87</v>
      </c>
      <c r="AW405" s="11" t="s">
        <v>33</v>
      </c>
      <c r="AX405" s="11" t="s">
        <v>78</v>
      </c>
      <c r="AY405" s="187" t="s">
        <v>165</v>
      </c>
    </row>
    <row r="406" spans="2:65" s="12" customFormat="1" ht="16.5" customHeight="1">
      <c r="B406" s="188"/>
      <c r="C406" s="189"/>
      <c r="D406" s="189"/>
      <c r="E406" s="190" t="s">
        <v>5</v>
      </c>
      <c r="F406" s="288" t="s">
        <v>175</v>
      </c>
      <c r="G406" s="289"/>
      <c r="H406" s="289"/>
      <c r="I406" s="289"/>
      <c r="J406" s="189"/>
      <c r="K406" s="191">
        <v>1</v>
      </c>
      <c r="L406" s="189"/>
      <c r="M406" s="189"/>
      <c r="N406" s="189"/>
      <c r="O406" s="189"/>
      <c r="P406" s="189"/>
      <c r="Q406" s="189"/>
      <c r="R406" s="192"/>
      <c r="T406" s="193"/>
      <c r="U406" s="189"/>
      <c r="V406" s="189"/>
      <c r="W406" s="189"/>
      <c r="X406" s="189"/>
      <c r="Y406" s="189"/>
      <c r="Z406" s="189"/>
      <c r="AA406" s="194"/>
      <c r="AT406" s="195" t="s">
        <v>172</v>
      </c>
      <c r="AU406" s="195" t="s">
        <v>87</v>
      </c>
      <c r="AV406" s="12" t="s">
        <v>170</v>
      </c>
      <c r="AW406" s="12" t="s">
        <v>33</v>
      </c>
      <c r="AX406" s="12" t="s">
        <v>84</v>
      </c>
      <c r="AY406" s="195" t="s">
        <v>165</v>
      </c>
    </row>
    <row r="407" spans="2:65" s="1" customFormat="1" ht="16.5" customHeight="1">
      <c r="B407" s="135"/>
      <c r="C407" s="204" t="s">
        <v>385</v>
      </c>
      <c r="D407" s="204" t="s">
        <v>376</v>
      </c>
      <c r="E407" s="205" t="s">
        <v>386</v>
      </c>
      <c r="F407" s="296" t="s">
        <v>387</v>
      </c>
      <c r="G407" s="296"/>
      <c r="H407" s="296"/>
      <c r="I407" s="296"/>
      <c r="J407" s="206" t="s">
        <v>218</v>
      </c>
      <c r="K407" s="207">
        <v>1</v>
      </c>
      <c r="L407" s="297">
        <v>0</v>
      </c>
      <c r="M407" s="297"/>
      <c r="N407" s="298">
        <f>ROUND(L407*K407,3)</f>
        <v>0</v>
      </c>
      <c r="O407" s="283"/>
      <c r="P407" s="283"/>
      <c r="Q407" s="283"/>
      <c r="R407" s="138"/>
      <c r="T407" s="169" t="s">
        <v>5</v>
      </c>
      <c r="U407" s="47" t="s">
        <v>45</v>
      </c>
      <c r="V407" s="39"/>
      <c r="W407" s="170">
        <f>V407*K407</f>
        <v>0</v>
      </c>
      <c r="X407" s="170">
        <v>0</v>
      </c>
      <c r="Y407" s="170">
        <f>X407*K407</f>
        <v>0</v>
      </c>
      <c r="Z407" s="170">
        <v>0</v>
      </c>
      <c r="AA407" s="171">
        <f>Z407*K407</f>
        <v>0</v>
      </c>
      <c r="AR407" s="22" t="s">
        <v>184</v>
      </c>
      <c r="AT407" s="22" t="s">
        <v>376</v>
      </c>
      <c r="AU407" s="22" t="s">
        <v>87</v>
      </c>
      <c r="AY407" s="22" t="s">
        <v>165</v>
      </c>
      <c r="BE407" s="109">
        <f>IF(U407="základná",N407,0)</f>
        <v>0</v>
      </c>
      <c r="BF407" s="109">
        <f>IF(U407="znížená",N407,0)</f>
        <v>0</v>
      </c>
      <c r="BG407" s="109">
        <f>IF(U407="zákl. prenesená",N407,0)</f>
        <v>0</v>
      </c>
      <c r="BH407" s="109">
        <f>IF(U407="zníž. prenesená",N407,0)</f>
        <v>0</v>
      </c>
      <c r="BI407" s="109">
        <f>IF(U407="nulová",N407,0)</f>
        <v>0</v>
      </c>
      <c r="BJ407" s="22" t="s">
        <v>87</v>
      </c>
      <c r="BK407" s="172">
        <f>ROUND(L407*K407,3)</f>
        <v>0</v>
      </c>
      <c r="BL407" s="22" t="s">
        <v>170</v>
      </c>
      <c r="BM407" s="22" t="s">
        <v>388</v>
      </c>
    </row>
    <row r="408" spans="2:65" s="10" customFormat="1" ht="16.5" customHeight="1">
      <c r="B408" s="173"/>
      <c r="C408" s="174"/>
      <c r="D408" s="174"/>
      <c r="E408" s="175" t="s">
        <v>5</v>
      </c>
      <c r="F408" s="284" t="s">
        <v>389</v>
      </c>
      <c r="G408" s="285"/>
      <c r="H408" s="285"/>
      <c r="I408" s="285"/>
      <c r="J408" s="174"/>
      <c r="K408" s="175" t="s">
        <v>5</v>
      </c>
      <c r="L408" s="174"/>
      <c r="M408" s="174"/>
      <c r="N408" s="174"/>
      <c r="O408" s="174"/>
      <c r="P408" s="174"/>
      <c r="Q408" s="174"/>
      <c r="R408" s="176"/>
      <c r="T408" s="177"/>
      <c r="U408" s="174"/>
      <c r="V408" s="174"/>
      <c r="W408" s="174"/>
      <c r="X408" s="174"/>
      <c r="Y408" s="174"/>
      <c r="Z408" s="174"/>
      <c r="AA408" s="178"/>
      <c r="AT408" s="179" t="s">
        <v>172</v>
      </c>
      <c r="AU408" s="179" t="s">
        <v>87</v>
      </c>
      <c r="AV408" s="10" t="s">
        <v>84</v>
      </c>
      <c r="AW408" s="10" t="s">
        <v>33</v>
      </c>
      <c r="AX408" s="10" t="s">
        <v>78</v>
      </c>
      <c r="AY408" s="179" t="s">
        <v>165</v>
      </c>
    </row>
    <row r="409" spans="2:65" s="11" customFormat="1" ht="16.5" customHeight="1">
      <c r="B409" s="180"/>
      <c r="C409" s="181"/>
      <c r="D409" s="181"/>
      <c r="E409" s="182" t="s">
        <v>5</v>
      </c>
      <c r="F409" s="286" t="s">
        <v>84</v>
      </c>
      <c r="G409" s="287"/>
      <c r="H409" s="287"/>
      <c r="I409" s="287"/>
      <c r="J409" s="181"/>
      <c r="K409" s="183">
        <v>1</v>
      </c>
      <c r="L409" s="181"/>
      <c r="M409" s="181"/>
      <c r="N409" s="181"/>
      <c r="O409" s="181"/>
      <c r="P409" s="181"/>
      <c r="Q409" s="181"/>
      <c r="R409" s="184"/>
      <c r="T409" s="185"/>
      <c r="U409" s="181"/>
      <c r="V409" s="181"/>
      <c r="W409" s="181"/>
      <c r="X409" s="181"/>
      <c r="Y409" s="181"/>
      <c r="Z409" s="181"/>
      <c r="AA409" s="186"/>
      <c r="AT409" s="187" t="s">
        <v>172</v>
      </c>
      <c r="AU409" s="187" t="s">
        <v>87</v>
      </c>
      <c r="AV409" s="11" t="s">
        <v>87</v>
      </c>
      <c r="AW409" s="11" t="s">
        <v>33</v>
      </c>
      <c r="AX409" s="11" t="s">
        <v>78</v>
      </c>
      <c r="AY409" s="187" t="s">
        <v>165</v>
      </c>
    </row>
    <row r="410" spans="2:65" s="12" customFormat="1" ht="16.5" customHeight="1">
      <c r="B410" s="188"/>
      <c r="C410" s="189"/>
      <c r="D410" s="189"/>
      <c r="E410" s="190" t="s">
        <v>5</v>
      </c>
      <c r="F410" s="288" t="s">
        <v>175</v>
      </c>
      <c r="G410" s="289"/>
      <c r="H410" s="289"/>
      <c r="I410" s="289"/>
      <c r="J410" s="189"/>
      <c r="K410" s="191">
        <v>1</v>
      </c>
      <c r="L410" s="189"/>
      <c r="M410" s="189"/>
      <c r="N410" s="189"/>
      <c r="O410" s="189"/>
      <c r="P410" s="189"/>
      <c r="Q410" s="189"/>
      <c r="R410" s="192"/>
      <c r="T410" s="193"/>
      <c r="U410" s="189"/>
      <c r="V410" s="189"/>
      <c r="W410" s="189"/>
      <c r="X410" s="189"/>
      <c r="Y410" s="189"/>
      <c r="Z410" s="189"/>
      <c r="AA410" s="194"/>
      <c r="AT410" s="195" t="s">
        <v>172</v>
      </c>
      <c r="AU410" s="195" t="s">
        <v>87</v>
      </c>
      <c r="AV410" s="12" t="s">
        <v>170</v>
      </c>
      <c r="AW410" s="12" t="s">
        <v>33</v>
      </c>
      <c r="AX410" s="12" t="s">
        <v>84</v>
      </c>
      <c r="AY410" s="195" t="s">
        <v>165</v>
      </c>
    </row>
    <row r="411" spans="2:65" s="1" customFormat="1" ht="38.25" customHeight="1">
      <c r="B411" s="135"/>
      <c r="C411" s="164" t="s">
        <v>262</v>
      </c>
      <c r="D411" s="164" t="s">
        <v>166</v>
      </c>
      <c r="E411" s="165" t="s">
        <v>390</v>
      </c>
      <c r="F411" s="281" t="s">
        <v>391</v>
      </c>
      <c r="G411" s="281"/>
      <c r="H411" s="281"/>
      <c r="I411" s="281"/>
      <c r="J411" s="166" t="s">
        <v>218</v>
      </c>
      <c r="K411" s="167">
        <v>2</v>
      </c>
      <c r="L411" s="282">
        <v>0</v>
      </c>
      <c r="M411" s="282"/>
      <c r="N411" s="283">
        <f>ROUND(L411*K411,3)</f>
        <v>0</v>
      </c>
      <c r="O411" s="283"/>
      <c r="P411" s="283"/>
      <c r="Q411" s="283"/>
      <c r="R411" s="138"/>
      <c r="T411" s="169" t="s">
        <v>5</v>
      </c>
      <c r="U411" s="47" t="s">
        <v>45</v>
      </c>
      <c r="V411" s="39"/>
      <c r="W411" s="170">
        <f>V411*K411</f>
        <v>0</v>
      </c>
      <c r="X411" s="170">
        <v>0</v>
      </c>
      <c r="Y411" s="170">
        <f>X411*K411</f>
        <v>0</v>
      </c>
      <c r="Z411" s="170">
        <v>0</v>
      </c>
      <c r="AA411" s="171">
        <f>Z411*K411</f>
        <v>0</v>
      </c>
      <c r="AR411" s="22" t="s">
        <v>170</v>
      </c>
      <c r="AT411" s="22" t="s">
        <v>166</v>
      </c>
      <c r="AU411" s="22" t="s">
        <v>87</v>
      </c>
      <c r="AY411" s="22" t="s">
        <v>165</v>
      </c>
      <c r="BE411" s="109">
        <f>IF(U411="základná",N411,0)</f>
        <v>0</v>
      </c>
      <c r="BF411" s="109">
        <f>IF(U411="znížená",N411,0)</f>
        <v>0</v>
      </c>
      <c r="BG411" s="109">
        <f>IF(U411="zákl. prenesená",N411,0)</f>
        <v>0</v>
      </c>
      <c r="BH411" s="109">
        <f>IF(U411="zníž. prenesená",N411,0)</f>
        <v>0</v>
      </c>
      <c r="BI411" s="109">
        <f>IF(U411="nulová",N411,0)</f>
        <v>0</v>
      </c>
      <c r="BJ411" s="22" t="s">
        <v>87</v>
      </c>
      <c r="BK411" s="172">
        <f>ROUND(L411*K411,3)</f>
        <v>0</v>
      </c>
      <c r="BL411" s="22" t="s">
        <v>170</v>
      </c>
      <c r="BM411" s="22" t="s">
        <v>392</v>
      </c>
    </row>
    <row r="412" spans="2:65" s="1" customFormat="1" ht="25.5" customHeight="1">
      <c r="B412" s="135"/>
      <c r="C412" s="204" t="s">
        <v>393</v>
      </c>
      <c r="D412" s="204" t="s">
        <v>376</v>
      </c>
      <c r="E412" s="205" t="s">
        <v>394</v>
      </c>
      <c r="F412" s="296" t="s">
        <v>395</v>
      </c>
      <c r="G412" s="296"/>
      <c r="H412" s="296"/>
      <c r="I412" s="296"/>
      <c r="J412" s="206" t="s">
        <v>218</v>
      </c>
      <c r="K412" s="207">
        <v>2</v>
      </c>
      <c r="L412" s="297">
        <v>0</v>
      </c>
      <c r="M412" s="297"/>
      <c r="N412" s="298">
        <f>ROUND(L412*K412,3)</f>
        <v>0</v>
      </c>
      <c r="O412" s="283"/>
      <c r="P412" s="283"/>
      <c r="Q412" s="283"/>
      <c r="R412" s="138"/>
      <c r="T412" s="169" t="s">
        <v>5</v>
      </c>
      <c r="U412" s="47" t="s">
        <v>45</v>
      </c>
      <c r="V412" s="39"/>
      <c r="W412" s="170">
        <f>V412*K412</f>
        <v>0</v>
      </c>
      <c r="X412" s="170">
        <v>0</v>
      </c>
      <c r="Y412" s="170">
        <f>X412*K412</f>
        <v>0</v>
      </c>
      <c r="Z412" s="170">
        <v>0</v>
      </c>
      <c r="AA412" s="171">
        <f>Z412*K412</f>
        <v>0</v>
      </c>
      <c r="AR412" s="22" t="s">
        <v>184</v>
      </c>
      <c r="AT412" s="22" t="s">
        <v>376</v>
      </c>
      <c r="AU412" s="22" t="s">
        <v>87</v>
      </c>
      <c r="AY412" s="22" t="s">
        <v>165</v>
      </c>
      <c r="BE412" s="109">
        <f>IF(U412="základná",N412,0)</f>
        <v>0</v>
      </c>
      <c r="BF412" s="109">
        <f>IF(U412="znížená",N412,0)</f>
        <v>0</v>
      </c>
      <c r="BG412" s="109">
        <f>IF(U412="zákl. prenesená",N412,0)</f>
        <v>0</v>
      </c>
      <c r="BH412" s="109">
        <f>IF(U412="zníž. prenesená",N412,0)</f>
        <v>0</v>
      </c>
      <c r="BI412" s="109">
        <f>IF(U412="nulová",N412,0)</f>
        <v>0</v>
      </c>
      <c r="BJ412" s="22" t="s">
        <v>87</v>
      </c>
      <c r="BK412" s="172">
        <f>ROUND(L412*K412,3)</f>
        <v>0</v>
      </c>
      <c r="BL412" s="22" t="s">
        <v>170</v>
      </c>
      <c r="BM412" s="22" t="s">
        <v>396</v>
      </c>
    </row>
    <row r="413" spans="2:65" s="1" customFormat="1" ht="38.25" customHeight="1">
      <c r="B413" s="135"/>
      <c r="C413" s="164" t="s">
        <v>269</v>
      </c>
      <c r="D413" s="164" t="s">
        <v>166</v>
      </c>
      <c r="E413" s="165" t="s">
        <v>397</v>
      </c>
      <c r="F413" s="281" t="s">
        <v>398</v>
      </c>
      <c r="G413" s="281"/>
      <c r="H413" s="281"/>
      <c r="I413" s="281"/>
      <c r="J413" s="166" t="s">
        <v>399</v>
      </c>
      <c r="K413" s="167">
        <v>5.35</v>
      </c>
      <c r="L413" s="282">
        <v>0</v>
      </c>
      <c r="M413" s="282"/>
      <c r="N413" s="283">
        <f>ROUND(L413*K413,3)</f>
        <v>0</v>
      </c>
      <c r="O413" s="283"/>
      <c r="P413" s="283"/>
      <c r="Q413" s="283"/>
      <c r="R413" s="138"/>
      <c r="T413" s="169" t="s">
        <v>5</v>
      </c>
      <c r="U413" s="47" t="s">
        <v>45</v>
      </c>
      <c r="V413" s="39"/>
      <c r="W413" s="170">
        <f>V413*K413</f>
        <v>0</v>
      </c>
      <c r="X413" s="170">
        <v>0</v>
      </c>
      <c r="Y413" s="170">
        <f>X413*K413</f>
        <v>0</v>
      </c>
      <c r="Z413" s="170">
        <v>0</v>
      </c>
      <c r="AA413" s="171">
        <f>Z413*K413</f>
        <v>0</v>
      </c>
      <c r="AR413" s="22" t="s">
        <v>170</v>
      </c>
      <c r="AT413" s="22" t="s">
        <v>166</v>
      </c>
      <c r="AU413" s="22" t="s">
        <v>87</v>
      </c>
      <c r="AY413" s="22" t="s">
        <v>165</v>
      </c>
      <c r="BE413" s="109">
        <f>IF(U413="základná",N413,0)</f>
        <v>0</v>
      </c>
      <c r="BF413" s="109">
        <f>IF(U413="znížená",N413,0)</f>
        <v>0</v>
      </c>
      <c r="BG413" s="109">
        <f>IF(U413="zákl. prenesená",N413,0)</f>
        <v>0</v>
      </c>
      <c r="BH413" s="109">
        <f>IF(U413="zníž. prenesená",N413,0)</f>
        <v>0</v>
      </c>
      <c r="BI413" s="109">
        <f>IF(U413="nulová",N413,0)</f>
        <v>0</v>
      </c>
      <c r="BJ413" s="22" t="s">
        <v>87</v>
      </c>
      <c r="BK413" s="172">
        <f>ROUND(L413*K413,3)</f>
        <v>0</v>
      </c>
      <c r="BL413" s="22" t="s">
        <v>170</v>
      </c>
      <c r="BM413" s="22" t="s">
        <v>400</v>
      </c>
    </row>
    <row r="414" spans="2:65" s="10" customFormat="1" ht="16.5" customHeight="1">
      <c r="B414" s="173"/>
      <c r="C414" s="174"/>
      <c r="D414" s="174"/>
      <c r="E414" s="175" t="s">
        <v>5</v>
      </c>
      <c r="F414" s="284" t="s">
        <v>401</v>
      </c>
      <c r="G414" s="285"/>
      <c r="H414" s="285"/>
      <c r="I414" s="285"/>
      <c r="J414" s="174"/>
      <c r="K414" s="175" t="s">
        <v>5</v>
      </c>
      <c r="L414" s="174"/>
      <c r="M414" s="174"/>
      <c r="N414" s="174"/>
      <c r="O414" s="174"/>
      <c r="P414" s="174"/>
      <c r="Q414" s="174"/>
      <c r="R414" s="176"/>
      <c r="T414" s="177"/>
      <c r="U414" s="174"/>
      <c r="V414" s="174"/>
      <c r="W414" s="174"/>
      <c r="X414" s="174"/>
      <c r="Y414" s="174"/>
      <c r="Z414" s="174"/>
      <c r="AA414" s="178"/>
      <c r="AT414" s="179" t="s">
        <v>172</v>
      </c>
      <c r="AU414" s="179" t="s">
        <v>87</v>
      </c>
      <c r="AV414" s="10" t="s">
        <v>84</v>
      </c>
      <c r="AW414" s="10" t="s">
        <v>33</v>
      </c>
      <c r="AX414" s="10" t="s">
        <v>78</v>
      </c>
      <c r="AY414" s="179" t="s">
        <v>165</v>
      </c>
    </row>
    <row r="415" spans="2:65" s="11" customFormat="1" ht="16.5" customHeight="1">
      <c r="B415" s="180"/>
      <c r="C415" s="181"/>
      <c r="D415" s="181"/>
      <c r="E415" s="182" t="s">
        <v>5</v>
      </c>
      <c r="F415" s="286" t="s">
        <v>402</v>
      </c>
      <c r="G415" s="287"/>
      <c r="H415" s="287"/>
      <c r="I415" s="287"/>
      <c r="J415" s="181"/>
      <c r="K415" s="183">
        <v>5.35</v>
      </c>
      <c r="L415" s="181"/>
      <c r="M415" s="181"/>
      <c r="N415" s="181"/>
      <c r="O415" s="181"/>
      <c r="P415" s="181"/>
      <c r="Q415" s="181"/>
      <c r="R415" s="184"/>
      <c r="T415" s="185"/>
      <c r="U415" s="181"/>
      <c r="V415" s="181"/>
      <c r="W415" s="181"/>
      <c r="X415" s="181"/>
      <c r="Y415" s="181"/>
      <c r="Z415" s="181"/>
      <c r="AA415" s="186"/>
      <c r="AT415" s="187" t="s">
        <v>172</v>
      </c>
      <c r="AU415" s="187" t="s">
        <v>87</v>
      </c>
      <c r="AV415" s="11" t="s">
        <v>87</v>
      </c>
      <c r="AW415" s="11" t="s">
        <v>33</v>
      </c>
      <c r="AX415" s="11" t="s">
        <v>78</v>
      </c>
      <c r="AY415" s="187" t="s">
        <v>165</v>
      </c>
    </row>
    <row r="416" spans="2:65" s="12" customFormat="1" ht="16.5" customHeight="1">
      <c r="B416" s="188"/>
      <c r="C416" s="189"/>
      <c r="D416" s="189"/>
      <c r="E416" s="190" t="s">
        <v>5</v>
      </c>
      <c r="F416" s="288" t="s">
        <v>175</v>
      </c>
      <c r="G416" s="289"/>
      <c r="H416" s="289"/>
      <c r="I416" s="289"/>
      <c r="J416" s="189"/>
      <c r="K416" s="191">
        <v>5.35</v>
      </c>
      <c r="L416" s="189"/>
      <c r="M416" s="189"/>
      <c r="N416" s="189"/>
      <c r="O416" s="189"/>
      <c r="P416" s="189"/>
      <c r="Q416" s="189"/>
      <c r="R416" s="192"/>
      <c r="T416" s="193"/>
      <c r="U416" s="189"/>
      <c r="V416" s="189"/>
      <c r="W416" s="189"/>
      <c r="X416" s="189"/>
      <c r="Y416" s="189"/>
      <c r="Z416" s="189"/>
      <c r="AA416" s="194"/>
      <c r="AT416" s="195" t="s">
        <v>172</v>
      </c>
      <c r="AU416" s="195" t="s">
        <v>87</v>
      </c>
      <c r="AV416" s="12" t="s">
        <v>170</v>
      </c>
      <c r="AW416" s="12" t="s">
        <v>33</v>
      </c>
      <c r="AX416" s="12" t="s">
        <v>84</v>
      </c>
      <c r="AY416" s="195" t="s">
        <v>165</v>
      </c>
    </row>
    <row r="417" spans="2:65" s="1" customFormat="1" ht="38.25" customHeight="1">
      <c r="B417" s="135"/>
      <c r="C417" s="204" t="s">
        <v>403</v>
      </c>
      <c r="D417" s="204" t="s">
        <v>376</v>
      </c>
      <c r="E417" s="205" t="s">
        <v>404</v>
      </c>
      <c r="F417" s="296" t="s">
        <v>405</v>
      </c>
      <c r="G417" s="296"/>
      <c r="H417" s="296"/>
      <c r="I417" s="296"/>
      <c r="J417" s="206" t="s">
        <v>399</v>
      </c>
      <c r="K417" s="207">
        <v>5.35</v>
      </c>
      <c r="L417" s="297">
        <v>0</v>
      </c>
      <c r="M417" s="297"/>
      <c r="N417" s="298">
        <f>ROUND(L417*K417,3)</f>
        <v>0</v>
      </c>
      <c r="O417" s="283"/>
      <c r="P417" s="283"/>
      <c r="Q417" s="283"/>
      <c r="R417" s="138"/>
      <c r="T417" s="169" t="s">
        <v>5</v>
      </c>
      <c r="U417" s="47" t="s">
        <v>45</v>
      </c>
      <c r="V417" s="39"/>
      <c r="W417" s="170">
        <f>V417*K417</f>
        <v>0</v>
      </c>
      <c r="X417" s="170">
        <v>0</v>
      </c>
      <c r="Y417" s="170">
        <f>X417*K417</f>
        <v>0</v>
      </c>
      <c r="Z417" s="170">
        <v>0</v>
      </c>
      <c r="AA417" s="171">
        <f>Z417*K417</f>
        <v>0</v>
      </c>
      <c r="AR417" s="22" t="s">
        <v>184</v>
      </c>
      <c r="AT417" s="22" t="s">
        <v>376</v>
      </c>
      <c r="AU417" s="22" t="s">
        <v>87</v>
      </c>
      <c r="AY417" s="22" t="s">
        <v>165</v>
      </c>
      <c r="BE417" s="109">
        <f>IF(U417="základná",N417,0)</f>
        <v>0</v>
      </c>
      <c r="BF417" s="109">
        <f>IF(U417="znížená",N417,0)</f>
        <v>0</v>
      </c>
      <c r="BG417" s="109">
        <f>IF(U417="zákl. prenesená",N417,0)</f>
        <v>0</v>
      </c>
      <c r="BH417" s="109">
        <f>IF(U417="zníž. prenesená",N417,0)</f>
        <v>0</v>
      </c>
      <c r="BI417" s="109">
        <f>IF(U417="nulová",N417,0)</f>
        <v>0</v>
      </c>
      <c r="BJ417" s="22" t="s">
        <v>87</v>
      </c>
      <c r="BK417" s="172">
        <f>ROUND(L417*K417,3)</f>
        <v>0</v>
      </c>
      <c r="BL417" s="22" t="s">
        <v>170</v>
      </c>
      <c r="BM417" s="22" t="s">
        <v>406</v>
      </c>
    </row>
    <row r="418" spans="2:65" s="10" customFormat="1" ht="16.5" customHeight="1">
      <c r="B418" s="173"/>
      <c r="C418" s="174"/>
      <c r="D418" s="174"/>
      <c r="E418" s="175" t="s">
        <v>5</v>
      </c>
      <c r="F418" s="284" t="s">
        <v>401</v>
      </c>
      <c r="G418" s="285"/>
      <c r="H418" s="285"/>
      <c r="I418" s="285"/>
      <c r="J418" s="174"/>
      <c r="K418" s="175" t="s">
        <v>5</v>
      </c>
      <c r="L418" s="174"/>
      <c r="M418" s="174"/>
      <c r="N418" s="174"/>
      <c r="O418" s="174"/>
      <c r="P418" s="174"/>
      <c r="Q418" s="174"/>
      <c r="R418" s="176"/>
      <c r="T418" s="177"/>
      <c r="U418" s="174"/>
      <c r="V418" s="174"/>
      <c r="W418" s="174"/>
      <c r="X418" s="174"/>
      <c r="Y418" s="174"/>
      <c r="Z418" s="174"/>
      <c r="AA418" s="178"/>
      <c r="AT418" s="179" t="s">
        <v>172</v>
      </c>
      <c r="AU418" s="179" t="s">
        <v>87</v>
      </c>
      <c r="AV418" s="10" t="s">
        <v>84</v>
      </c>
      <c r="AW418" s="10" t="s">
        <v>33</v>
      </c>
      <c r="AX418" s="10" t="s">
        <v>78</v>
      </c>
      <c r="AY418" s="179" t="s">
        <v>165</v>
      </c>
    </row>
    <row r="419" spans="2:65" s="11" customFormat="1" ht="16.5" customHeight="1">
      <c r="B419" s="180"/>
      <c r="C419" s="181"/>
      <c r="D419" s="181"/>
      <c r="E419" s="182" t="s">
        <v>5</v>
      </c>
      <c r="F419" s="286" t="s">
        <v>402</v>
      </c>
      <c r="G419" s="287"/>
      <c r="H419" s="287"/>
      <c r="I419" s="287"/>
      <c r="J419" s="181"/>
      <c r="K419" s="183">
        <v>5.35</v>
      </c>
      <c r="L419" s="181"/>
      <c r="M419" s="181"/>
      <c r="N419" s="181"/>
      <c r="O419" s="181"/>
      <c r="P419" s="181"/>
      <c r="Q419" s="181"/>
      <c r="R419" s="184"/>
      <c r="T419" s="185"/>
      <c r="U419" s="181"/>
      <c r="V419" s="181"/>
      <c r="W419" s="181"/>
      <c r="X419" s="181"/>
      <c r="Y419" s="181"/>
      <c r="Z419" s="181"/>
      <c r="AA419" s="186"/>
      <c r="AT419" s="187" t="s">
        <v>172</v>
      </c>
      <c r="AU419" s="187" t="s">
        <v>87</v>
      </c>
      <c r="AV419" s="11" t="s">
        <v>87</v>
      </c>
      <c r="AW419" s="11" t="s">
        <v>33</v>
      </c>
      <c r="AX419" s="11" t="s">
        <v>78</v>
      </c>
      <c r="AY419" s="187" t="s">
        <v>165</v>
      </c>
    </row>
    <row r="420" spans="2:65" s="12" customFormat="1" ht="16.5" customHeight="1">
      <c r="B420" s="188"/>
      <c r="C420" s="189"/>
      <c r="D420" s="189"/>
      <c r="E420" s="190" t="s">
        <v>5</v>
      </c>
      <c r="F420" s="288" t="s">
        <v>175</v>
      </c>
      <c r="G420" s="289"/>
      <c r="H420" s="289"/>
      <c r="I420" s="289"/>
      <c r="J420" s="189"/>
      <c r="K420" s="191">
        <v>5.35</v>
      </c>
      <c r="L420" s="189"/>
      <c r="M420" s="189"/>
      <c r="N420" s="189"/>
      <c r="O420" s="189"/>
      <c r="P420" s="189"/>
      <c r="Q420" s="189"/>
      <c r="R420" s="192"/>
      <c r="T420" s="193"/>
      <c r="U420" s="189"/>
      <c r="V420" s="189"/>
      <c r="W420" s="189"/>
      <c r="X420" s="189"/>
      <c r="Y420" s="189"/>
      <c r="Z420" s="189"/>
      <c r="AA420" s="194"/>
      <c r="AT420" s="195" t="s">
        <v>172</v>
      </c>
      <c r="AU420" s="195" t="s">
        <v>87</v>
      </c>
      <c r="AV420" s="12" t="s">
        <v>170</v>
      </c>
      <c r="AW420" s="12" t="s">
        <v>33</v>
      </c>
      <c r="AX420" s="12" t="s">
        <v>84</v>
      </c>
      <c r="AY420" s="195" t="s">
        <v>165</v>
      </c>
    </row>
    <row r="421" spans="2:65" s="9" customFormat="1" ht="29.85" customHeight="1">
      <c r="B421" s="153"/>
      <c r="C421" s="154"/>
      <c r="D421" s="163" t="s">
        <v>122</v>
      </c>
      <c r="E421" s="163"/>
      <c r="F421" s="163"/>
      <c r="G421" s="163"/>
      <c r="H421" s="163"/>
      <c r="I421" s="163"/>
      <c r="J421" s="163"/>
      <c r="K421" s="163"/>
      <c r="L421" s="163"/>
      <c r="M421" s="163"/>
      <c r="N421" s="304">
        <f>BK421</f>
        <v>0</v>
      </c>
      <c r="O421" s="305"/>
      <c r="P421" s="305"/>
      <c r="Q421" s="305"/>
      <c r="R421" s="156"/>
      <c r="T421" s="157"/>
      <c r="U421" s="154"/>
      <c r="V421" s="154"/>
      <c r="W421" s="158">
        <f>SUM(W422:W498)</f>
        <v>0</v>
      </c>
      <c r="X421" s="154"/>
      <c r="Y421" s="158">
        <f>SUM(Y422:Y498)</f>
        <v>0</v>
      </c>
      <c r="Z421" s="154"/>
      <c r="AA421" s="159">
        <f>SUM(AA422:AA498)</f>
        <v>0</v>
      </c>
      <c r="AR421" s="160" t="s">
        <v>84</v>
      </c>
      <c r="AT421" s="161" t="s">
        <v>77</v>
      </c>
      <c r="AU421" s="161" t="s">
        <v>84</v>
      </c>
      <c r="AY421" s="160" t="s">
        <v>165</v>
      </c>
      <c r="BK421" s="162">
        <f>SUM(BK422:BK498)</f>
        <v>0</v>
      </c>
    </row>
    <row r="422" spans="2:65" s="1" customFormat="1" ht="38.25" customHeight="1">
      <c r="B422" s="135"/>
      <c r="C422" s="164" t="s">
        <v>272</v>
      </c>
      <c r="D422" s="164" t="s">
        <v>166</v>
      </c>
      <c r="E422" s="165" t="s">
        <v>407</v>
      </c>
      <c r="F422" s="281" t="s">
        <v>408</v>
      </c>
      <c r="G422" s="281"/>
      <c r="H422" s="281"/>
      <c r="I422" s="281"/>
      <c r="J422" s="166" t="s">
        <v>227</v>
      </c>
      <c r="K422" s="167">
        <v>175.7</v>
      </c>
      <c r="L422" s="282">
        <v>0</v>
      </c>
      <c r="M422" s="282"/>
      <c r="N422" s="283">
        <f>ROUND(L422*K422,3)</f>
        <v>0</v>
      </c>
      <c r="O422" s="283"/>
      <c r="P422" s="283"/>
      <c r="Q422" s="283"/>
      <c r="R422" s="138"/>
      <c r="T422" s="169" t="s">
        <v>5</v>
      </c>
      <c r="U422" s="47" t="s">
        <v>45</v>
      </c>
      <c r="V422" s="39"/>
      <c r="W422" s="170">
        <f>V422*K422</f>
        <v>0</v>
      </c>
      <c r="X422" s="170">
        <v>0</v>
      </c>
      <c r="Y422" s="170">
        <f>X422*K422</f>
        <v>0</v>
      </c>
      <c r="Z422" s="170">
        <v>0</v>
      </c>
      <c r="AA422" s="171">
        <f>Z422*K422</f>
        <v>0</v>
      </c>
      <c r="AR422" s="22" t="s">
        <v>170</v>
      </c>
      <c r="AT422" s="22" t="s">
        <v>166</v>
      </c>
      <c r="AU422" s="22" t="s">
        <v>87</v>
      </c>
      <c r="AY422" s="22" t="s">
        <v>165</v>
      </c>
      <c r="BE422" s="109">
        <f>IF(U422="základná",N422,0)</f>
        <v>0</v>
      </c>
      <c r="BF422" s="109">
        <f>IF(U422="znížená",N422,0)</f>
        <v>0</v>
      </c>
      <c r="BG422" s="109">
        <f>IF(U422="zákl. prenesená",N422,0)</f>
        <v>0</v>
      </c>
      <c r="BH422" s="109">
        <f>IF(U422="zníž. prenesená",N422,0)</f>
        <v>0</v>
      </c>
      <c r="BI422" s="109">
        <f>IF(U422="nulová",N422,0)</f>
        <v>0</v>
      </c>
      <c r="BJ422" s="22" t="s">
        <v>87</v>
      </c>
      <c r="BK422" s="172">
        <f>ROUND(L422*K422,3)</f>
        <v>0</v>
      </c>
      <c r="BL422" s="22" t="s">
        <v>170</v>
      </c>
      <c r="BM422" s="22" t="s">
        <v>409</v>
      </c>
    </row>
    <row r="423" spans="2:65" s="10" customFormat="1" ht="16.5" customHeight="1">
      <c r="B423" s="173"/>
      <c r="C423" s="174"/>
      <c r="D423" s="174"/>
      <c r="E423" s="175" t="s">
        <v>5</v>
      </c>
      <c r="F423" s="284" t="s">
        <v>277</v>
      </c>
      <c r="G423" s="285"/>
      <c r="H423" s="285"/>
      <c r="I423" s="285"/>
      <c r="J423" s="174"/>
      <c r="K423" s="175" t="s">
        <v>5</v>
      </c>
      <c r="L423" s="174"/>
      <c r="M423" s="174"/>
      <c r="N423" s="174"/>
      <c r="O423" s="174"/>
      <c r="P423" s="174"/>
      <c r="Q423" s="174"/>
      <c r="R423" s="176"/>
      <c r="T423" s="177"/>
      <c r="U423" s="174"/>
      <c r="V423" s="174"/>
      <c r="W423" s="174"/>
      <c r="X423" s="174"/>
      <c r="Y423" s="174"/>
      <c r="Z423" s="174"/>
      <c r="AA423" s="178"/>
      <c r="AT423" s="179" t="s">
        <v>172</v>
      </c>
      <c r="AU423" s="179" t="s">
        <v>87</v>
      </c>
      <c r="AV423" s="10" t="s">
        <v>84</v>
      </c>
      <c r="AW423" s="10" t="s">
        <v>33</v>
      </c>
      <c r="AX423" s="10" t="s">
        <v>78</v>
      </c>
      <c r="AY423" s="179" t="s">
        <v>165</v>
      </c>
    </row>
    <row r="424" spans="2:65" s="11" customFormat="1" ht="16.5" customHeight="1">
      <c r="B424" s="180"/>
      <c r="C424" s="181"/>
      <c r="D424" s="181"/>
      <c r="E424" s="182" t="s">
        <v>5</v>
      </c>
      <c r="F424" s="286" t="s">
        <v>410</v>
      </c>
      <c r="G424" s="287"/>
      <c r="H424" s="287"/>
      <c r="I424" s="287"/>
      <c r="J424" s="181"/>
      <c r="K424" s="183">
        <v>56</v>
      </c>
      <c r="L424" s="181"/>
      <c r="M424" s="181"/>
      <c r="N424" s="181"/>
      <c r="O424" s="181"/>
      <c r="P424" s="181"/>
      <c r="Q424" s="181"/>
      <c r="R424" s="184"/>
      <c r="T424" s="185"/>
      <c r="U424" s="181"/>
      <c r="V424" s="181"/>
      <c r="W424" s="181"/>
      <c r="X424" s="181"/>
      <c r="Y424" s="181"/>
      <c r="Z424" s="181"/>
      <c r="AA424" s="186"/>
      <c r="AT424" s="187" t="s">
        <v>172</v>
      </c>
      <c r="AU424" s="187" t="s">
        <v>87</v>
      </c>
      <c r="AV424" s="11" t="s">
        <v>87</v>
      </c>
      <c r="AW424" s="11" t="s">
        <v>33</v>
      </c>
      <c r="AX424" s="11" t="s">
        <v>78</v>
      </c>
      <c r="AY424" s="187" t="s">
        <v>165</v>
      </c>
    </row>
    <row r="425" spans="2:65" s="10" customFormat="1" ht="16.5" customHeight="1">
      <c r="B425" s="173"/>
      <c r="C425" s="174"/>
      <c r="D425" s="174"/>
      <c r="E425" s="175" t="s">
        <v>5</v>
      </c>
      <c r="F425" s="292" t="s">
        <v>295</v>
      </c>
      <c r="G425" s="293"/>
      <c r="H425" s="293"/>
      <c r="I425" s="293"/>
      <c r="J425" s="174"/>
      <c r="K425" s="175" t="s">
        <v>5</v>
      </c>
      <c r="L425" s="174"/>
      <c r="M425" s="174"/>
      <c r="N425" s="174"/>
      <c r="O425" s="174"/>
      <c r="P425" s="174"/>
      <c r="Q425" s="174"/>
      <c r="R425" s="176"/>
      <c r="T425" s="177"/>
      <c r="U425" s="174"/>
      <c r="V425" s="174"/>
      <c r="W425" s="174"/>
      <c r="X425" s="174"/>
      <c r="Y425" s="174"/>
      <c r="Z425" s="174"/>
      <c r="AA425" s="178"/>
      <c r="AT425" s="179" t="s">
        <v>172</v>
      </c>
      <c r="AU425" s="179" t="s">
        <v>87</v>
      </c>
      <c r="AV425" s="10" t="s">
        <v>84</v>
      </c>
      <c r="AW425" s="10" t="s">
        <v>33</v>
      </c>
      <c r="AX425" s="10" t="s">
        <v>78</v>
      </c>
      <c r="AY425" s="179" t="s">
        <v>165</v>
      </c>
    </row>
    <row r="426" spans="2:65" s="11" customFormat="1" ht="16.5" customHeight="1">
      <c r="B426" s="180"/>
      <c r="C426" s="181"/>
      <c r="D426" s="181"/>
      <c r="E426" s="182" t="s">
        <v>5</v>
      </c>
      <c r="F426" s="286" t="s">
        <v>411</v>
      </c>
      <c r="G426" s="287"/>
      <c r="H426" s="287"/>
      <c r="I426" s="287"/>
      <c r="J426" s="181"/>
      <c r="K426" s="183">
        <v>119.7</v>
      </c>
      <c r="L426" s="181"/>
      <c r="M426" s="181"/>
      <c r="N426" s="181"/>
      <c r="O426" s="181"/>
      <c r="P426" s="181"/>
      <c r="Q426" s="181"/>
      <c r="R426" s="184"/>
      <c r="T426" s="185"/>
      <c r="U426" s="181"/>
      <c r="V426" s="181"/>
      <c r="W426" s="181"/>
      <c r="X426" s="181"/>
      <c r="Y426" s="181"/>
      <c r="Z426" s="181"/>
      <c r="AA426" s="186"/>
      <c r="AT426" s="187" t="s">
        <v>172</v>
      </c>
      <c r="AU426" s="187" t="s">
        <v>87</v>
      </c>
      <c r="AV426" s="11" t="s">
        <v>87</v>
      </c>
      <c r="AW426" s="11" t="s">
        <v>33</v>
      </c>
      <c r="AX426" s="11" t="s">
        <v>78</v>
      </c>
      <c r="AY426" s="187" t="s">
        <v>165</v>
      </c>
    </row>
    <row r="427" spans="2:65" s="12" customFormat="1" ht="16.5" customHeight="1">
      <c r="B427" s="188"/>
      <c r="C427" s="189"/>
      <c r="D427" s="189"/>
      <c r="E427" s="190" t="s">
        <v>5</v>
      </c>
      <c r="F427" s="288" t="s">
        <v>175</v>
      </c>
      <c r="G427" s="289"/>
      <c r="H427" s="289"/>
      <c r="I427" s="289"/>
      <c r="J427" s="189"/>
      <c r="K427" s="191">
        <v>175.7</v>
      </c>
      <c r="L427" s="189"/>
      <c r="M427" s="189"/>
      <c r="N427" s="189"/>
      <c r="O427" s="189"/>
      <c r="P427" s="189"/>
      <c r="Q427" s="189"/>
      <c r="R427" s="192"/>
      <c r="T427" s="193"/>
      <c r="U427" s="189"/>
      <c r="V427" s="189"/>
      <c r="W427" s="189"/>
      <c r="X427" s="189"/>
      <c r="Y427" s="189"/>
      <c r="Z427" s="189"/>
      <c r="AA427" s="194"/>
      <c r="AT427" s="195" t="s">
        <v>172</v>
      </c>
      <c r="AU427" s="195" t="s">
        <v>87</v>
      </c>
      <c r="AV427" s="12" t="s">
        <v>170</v>
      </c>
      <c r="AW427" s="12" t="s">
        <v>33</v>
      </c>
      <c r="AX427" s="12" t="s">
        <v>84</v>
      </c>
      <c r="AY427" s="195" t="s">
        <v>165</v>
      </c>
    </row>
    <row r="428" spans="2:65" s="1" customFormat="1" ht="38.25" customHeight="1">
      <c r="B428" s="135"/>
      <c r="C428" s="164" t="s">
        <v>412</v>
      </c>
      <c r="D428" s="164" t="s">
        <v>166</v>
      </c>
      <c r="E428" s="165" t="s">
        <v>413</v>
      </c>
      <c r="F428" s="281" t="s">
        <v>414</v>
      </c>
      <c r="G428" s="281"/>
      <c r="H428" s="281"/>
      <c r="I428" s="281"/>
      <c r="J428" s="166" t="s">
        <v>227</v>
      </c>
      <c r="K428" s="167">
        <v>175.7</v>
      </c>
      <c r="L428" s="282">
        <v>0</v>
      </c>
      <c r="M428" s="282"/>
      <c r="N428" s="283">
        <f>ROUND(L428*K428,3)</f>
        <v>0</v>
      </c>
      <c r="O428" s="283"/>
      <c r="P428" s="283"/>
      <c r="Q428" s="283"/>
      <c r="R428" s="138"/>
      <c r="T428" s="169" t="s">
        <v>5</v>
      </c>
      <c r="U428" s="47" t="s">
        <v>45</v>
      </c>
      <c r="V428" s="39"/>
      <c r="W428" s="170">
        <f>V428*K428</f>
        <v>0</v>
      </c>
      <c r="X428" s="170">
        <v>0</v>
      </c>
      <c r="Y428" s="170">
        <f>X428*K428</f>
        <v>0</v>
      </c>
      <c r="Z428" s="170">
        <v>0</v>
      </c>
      <c r="AA428" s="171">
        <f>Z428*K428</f>
        <v>0</v>
      </c>
      <c r="AR428" s="22" t="s">
        <v>170</v>
      </c>
      <c r="AT428" s="22" t="s">
        <v>166</v>
      </c>
      <c r="AU428" s="22" t="s">
        <v>87</v>
      </c>
      <c r="AY428" s="22" t="s">
        <v>165</v>
      </c>
      <c r="BE428" s="109">
        <f>IF(U428="základná",N428,0)</f>
        <v>0</v>
      </c>
      <c r="BF428" s="109">
        <f>IF(U428="znížená",N428,0)</f>
        <v>0</v>
      </c>
      <c r="BG428" s="109">
        <f>IF(U428="zákl. prenesená",N428,0)</f>
        <v>0</v>
      </c>
      <c r="BH428" s="109">
        <f>IF(U428="zníž. prenesená",N428,0)</f>
        <v>0</v>
      </c>
      <c r="BI428" s="109">
        <f>IF(U428="nulová",N428,0)</f>
        <v>0</v>
      </c>
      <c r="BJ428" s="22" t="s">
        <v>87</v>
      </c>
      <c r="BK428" s="172">
        <f>ROUND(L428*K428,3)</f>
        <v>0</v>
      </c>
      <c r="BL428" s="22" t="s">
        <v>170</v>
      </c>
      <c r="BM428" s="22" t="s">
        <v>415</v>
      </c>
    </row>
    <row r="429" spans="2:65" s="1" customFormat="1" ht="38.25" customHeight="1">
      <c r="B429" s="135"/>
      <c r="C429" s="164" t="s">
        <v>276</v>
      </c>
      <c r="D429" s="164" t="s">
        <v>166</v>
      </c>
      <c r="E429" s="165" t="s">
        <v>416</v>
      </c>
      <c r="F429" s="281" t="s">
        <v>417</v>
      </c>
      <c r="G429" s="281"/>
      <c r="H429" s="281"/>
      <c r="I429" s="281"/>
      <c r="J429" s="166" t="s">
        <v>227</v>
      </c>
      <c r="K429" s="167">
        <v>175.7</v>
      </c>
      <c r="L429" s="282">
        <v>0</v>
      </c>
      <c r="M429" s="282"/>
      <c r="N429" s="283">
        <f>ROUND(L429*K429,3)</f>
        <v>0</v>
      </c>
      <c r="O429" s="283"/>
      <c r="P429" s="283"/>
      <c r="Q429" s="283"/>
      <c r="R429" s="138"/>
      <c r="T429" s="169" t="s">
        <v>5</v>
      </c>
      <c r="U429" s="47" t="s">
        <v>45</v>
      </c>
      <c r="V429" s="39"/>
      <c r="W429" s="170">
        <f>V429*K429</f>
        <v>0</v>
      </c>
      <c r="X429" s="170">
        <v>0</v>
      </c>
      <c r="Y429" s="170">
        <f>X429*K429</f>
        <v>0</v>
      </c>
      <c r="Z429" s="170">
        <v>0</v>
      </c>
      <c r="AA429" s="171">
        <f>Z429*K429</f>
        <v>0</v>
      </c>
      <c r="AR429" s="22" t="s">
        <v>170</v>
      </c>
      <c r="AT429" s="22" t="s">
        <v>166</v>
      </c>
      <c r="AU429" s="22" t="s">
        <v>87</v>
      </c>
      <c r="AY429" s="22" t="s">
        <v>165</v>
      </c>
      <c r="BE429" s="109">
        <f>IF(U429="základná",N429,0)</f>
        <v>0</v>
      </c>
      <c r="BF429" s="109">
        <f>IF(U429="znížená",N429,0)</f>
        <v>0</v>
      </c>
      <c r="BG429" s="109">
        <f>IF(U429="zákl. prenesená",N429,0)</f>
        <v>0</v>
      </c>
      <c r="BH429" s="109">
        <f>IF(U429="zníž. prenesená",N429,0)</f>
        <v>0</v>
      </c>
      <c r="BI429" s="109">
        <f>IF(U429="nulová",N429,0)</f>
        <v>0</v>
      </c>
      <c r="BJ429" s="22" t="s">
        <v>87</v>
      </c>
      <c r="BK429" s="172">
        <f>ROUND(L429*K429,3)</f>
        <v>0</v>
      </c>
      <c r="BL429" s="22" t="s">
        <v>170</v>
      </c>
      <c r="BM429" s="22" t="s">
        <v>418</v>
      </c>
    </row>
    <row r="430" spans="2:65" s="1" customFormat="1" ht="25.5" customHeight="1">
      <c r="B430" s="135"/>
      <c r="C430" s="164" t="s">
        <v>419</v>
      </c>
      <c r="D430" s="164" t="s">
        <v>166</v>
      </c>
      <c r="E430" s="165" t="s">
        <v>420</v>
      </c>
      <c r="F430" s="281" t="s">
        <v>421</v>
      </c>
      <c r="G430" s="281"/>
      <c r="H430" s="281"/>
      <c r="I430" s="281"/>
      <c r="J430" s="166" t="s">
        <v>227</v>
      </c>
      <c r="K430" s="167">
        <v>18.8</v>
      </c>
      <c r="L430" s="282">
        <v>0</v>
      </c>
      <c r="M430" s="282"/>
      <c r="N430" s="283">
        <f>ROUND(L430*K430,3)</f>
        <v>0</v>
      </c>
      <c r="O430" s="283"/>
      <c r="P430" s="283"/>
      <c r="Q430" s="283"/>
      <c r="R430" s="138"/>
      <c r="T430" s="169" t="s">
        <v>5</v>
      </c>
      <c r="U430" s="47" t="s">
        <v>45</v>
      </c>
      <c r="V430" s="39"/>
      <c r="W430" s="170">
        <f>V430*K430</f>
        <v>0</v>
      </c>
      <c r="X430" s="170">
        <v>0</v>
      </c>
      <c r="Y430" s="170">
        <f>X430*K430</f>
        <v>0</v>
      </c>
      <c r="Z430" s="170">
        <v>0</v>
      </c>
      <c r="AA430" s="171">
        <f>Z430*K430</f>
        <v>0</v>
      </c>
      <c r="AR430" s="22" t="s">
        <v>170</v>
      </c>
      <c r="AT430" s="22" t="s">
        <v>166</v>
      </c>
      <c r="AU430" s="22" t="s">
        <v>87</v>
      </c>
      <c r="AY430" s="22" t="s">
        <v>165</v>
      </c>
      <c r="BE430" s="109">
        <f>IF(U430="základná",N430,0)</f>
        <v>0</v>
      </c>
      <c r="BF430" s="109">
        <f>IF(U430="znížená",N430,0)</f>
        <v>0</v>
      </c>
      <c r="BG430" s="109">
        <f>IF(U430="zákl. prenesená",N430,0)</f>
        <v>0</v>
      </c>
      <c r="BH430" s="109">
        <f>IF(U430="zníž. prenesená",N430,0)</f>
        <v>0</v>
      </c>
      <c r="BI430" s="109">
        <f>IF(U430="nulová",N430,0)</f>
        <v>0</v>
      </c>
      <c r="BJ430" s="22" t="s">
        <v>87</v>
      </c>
      <c r="BK430" s="172">
        <f>ROUND(L430*K430,3)</f>
        <v>0</v>
      </c>
      <c r="BL430" s="22" t="s">
        <v>170</v>
      </c>
      <c r="BM430" s="22" t="s">
        <v>422</v>
      </c>
    </row>
    <row r="431" spans="2:65" s="11" customFormat="1" ht="16.5" customHeight="1">
      <c r="B431" s="180"/>
      <c r="C431" s="181"/>
      <c r="D431" s="181"/>
      <c r="E431" s="182" t="s">
        <v>5</v>
      </c>
      <c r="F431" s="290" t="s">
        <v>423</v>
      </c>
      <c r="G431" s="291"/>
      <c r="H431" s="291"/>
      <c r="I431" s="291"/>
      <c r="J431" s="181"/>
      <c r="K431" s="183">
        <v>18.8</v>
      </c>
      <c r="L431" s="181"/>
      <c r="M431" s="181"/>
      <c r="N431" s="181"/>
      <c r="O431" s="181"/>
      <c r="P431" s="181"/>
      <c r="Q431" s="181"/>
      <c r="R431" s="184"/>
      <c r="T431" s="185"/>
      <c r="U431" s="181"/>
      <c r="V431" s="181"/>
      <c r="W431" s="181"/>
      <c r="X431" s="181"/>
      <c r="Y431" s="181"/>
      <c r="Z431" s="181"/>
      <c r="AA431" s="186"/>
      <c r="AT431" s="187" t="s">
        <v>172</v>
      </c>
      <c r="AU431" s="187" t="s">
        <v>87</v>
      </c>
      <c r="AV431" s="11" t="s">
        <v>87</v>
      </c>
      <c r="AW431" s="11" t="s">
        <v>33</v>
      </c>
      <c r="AX431" s="11" t="s">
        <v>78</v>
      </c>
      <c r="AY431" s="187" t="s">
        <v>165</v>
      </c>
    </row>
    <row r="432" spans="2:65" s="12" customFormat="1" ht="16.5" customHeight="1">
      <c r="B432" s="188"/>
      <c r="C432" s="189"/>
      <c r="D432" s="189"/>
      <c r="E432" s="190" t="s">
        <v>5</v>
      </c>
      <c r="F432" s="288" t="s">
        <v>175</v>
      </c>
      <c r="G432" s="289"/>
      <c r="H432" s="289"/>
      <c r="I432" s="289"/>
      <c r="J432" s="189"/>
      <c r="K432" s="191">
        <v>18.8</v>
      </c>
      <c r="L432" s="189"/>
      <c r="M432" s="189"/>
      <c r="N432" s="189"/>
      <c r="O432" s="189"/>
      <c r="P432" s="189"/>
      <c r="Q432" s="189"/>
      <c r="R432" s="192"/>
      <c r="T432" s="193"/>
      <c r="U432" s="189"/>
      <c r="V432" s="189"/>
      <c r="W432" s="189"/>
      <c r="X432" s="189"/>
      <c r="Y432" s="189"/>
      <c r="Z432" s="189"/>
      <c r="AA432" s="194"/>
      <c r="AT432" s="195" t="s">
        <v>172</v>
      </c>
      <c r="AU432" s="195" t="s">
        <v>87</v>
      </c>
      <c r="AV432" s="12" t="s">
        <v>170</v>
      </c>
      <c r="AW432" s="12" t="s">
        <v>33</v>
      </c>
      <c r="AX432" s="12" t="s">
        <v>84</v>
      </c>
      <c r="AY432" s="195" t="s">
        <v>165</v>
      </c>
    </row>
    <row r="433" spans="2:65" s="1" customFormat="1" ht="16.5" customHeight="1">
      <c r="B433" s="135"/>
      <c r="C433" s="164" t="s">
        <v>286</v>
      </c>
      <c r="D433" s="164" t="s">
        <v>166</v>
      </c>
      <c r="E433" s="165" t="s">
        <v>424</v>
      </c>
      <c r="F433" s="281" t="s">
        <v>425</v>
      </c>
      <c r="G433" s="281"/>
      <c r="H433" s="281"/>
      <c r="I433" s="281"/>
      <c r="J433" s="166" t="s">
        <v>426</v>
      </c>
      <c r="K433" s="167">
        <v>233.72</v>
      </c>
      <c r="L433" s="282">
        <v>0</v>
      </c>
      <c r="M433" s="282"/>
      <c r="N433" s="283">
        <f>ROUND(L433*K433,3)</f>
        <v>0</v>
      </c>
      <c r="O433" s="283"/>
      <c r="P433" s="283"/>
      <c r="Q433" s="283"/>
      <c r="R433" s="138"/>
      <c r="T433" s="169" t="s">
        <v>5</v>
      </c>
      <c r="U433" s="47" t="s">
        <v>45</v>
      </c>
      <c r="V433" s="39"/>
      <c r="W433" s="170">
        <f>V433*K433</f>
        <v>0</v>
      </c>
      <c r="X433" s="170">
        <v>0</v>
      </c>
      <c r="Y433" s="170">
        <f>X433*K433</f>
        <v>0</v>
      </c>
      <c r="Z433" s="170">
        <v>0</v>
      </c>
      <c r="AA433" s="171">
        <f>Z433*K433</f>
        <v>0</v>
      </c>
      <c r="AR433" s="22" t="s">
        <v>170</v>
      </c>
      <c r="AT433" s="22" t="s">
        <v>166</v>
      </c>
      <c r="AU433" s="22" t="s">
        <v>87</v>
      </c>
      <c r="AY433" s="22" t="s">
        <v>165</v>
      </c>
      <c r="BE433" s="109">
        <f>IF(U433="základná",N433,0)</f>
        <v>0</v>
      </c>
      <c r="BF433" s="109">
        <f>IF(U433="znížená",N433,0)</f>
        <v>0</v>
      </c>
      <c r="BG433" s="109">
        <f>IF(U433="zákl. prenesená",N433,0)</f>
        <v>0</v>
      </c>
      <c r="BH433" s="109">
        <f>IF(U433="zníž. prenesená",N433,0)</f>
        <v>0</v>
      </c>
      <c r="BI433" s="109">
        <f>IF(U433="nulová",N433,0)</f>
        <v>0</v>
      </c>
      <c r="BJ433" s="22" t="s">
        <v>87</v>
      </c>
      <c r="BK433" s="172">
        <f>ROUND(L433*K433,3)</f>
        <v>0</v>
      </c>
      <c r="BL433" s="22" t="s">
        <v>170</v>
      </c>
      <c r="BM433" s="22" t="s">
        <v>427</v>
      </c>
    </row>
    <row r="434" spans="2:65" s="10" customFormat="1" ht="16.5" customHeight="1">
      <c r="B434" s="173"/>
      <c r="C434" s="174"/>
      <c r="D434" s="174"/>
      <c r="E434" s="175" t="s">
        <v>5</v>
      </c>
      <c r="F434" s="284" t="s">
        <v>277</v>
      </c>
      <c r="G434" s="285"/>
      <c r="H434" s="285"/>
      <c r="I434" s="285"/>
      <c r="J434" s="174"/>
      <c r="K434" s="175" t="s">
        <v>5</v>
      </c>
      <c r="L434" s="174"/>
      <c r="M434" s="174"/>
      <c r="N434" s="174"/>
      <c r="O434" s="174"/>
      <c r="P434" s="174"/>
      <c r="Q434" s="174"/>
      <c r="R434" s="176"/>
      <c r="T434" s="177"/>
      <c r="U434" s="174"/>
      <c r="V434" s="174"/>
      <c r="W434" s="174"/>
      <c r="X434" s="174"/>
      <c r="Y434" s="174"/>
      <c r="Z434" s="174"/>
      <c r="AA434" s="178"/>
      <c r="AT434" s="179" t="s">
        <v>172</v>
      </c>
      <c r="AU434" s="179" t="s">
        <v>87</v>
      </c>
      <c r="AV434" s="10" t="s">
        <v>84</v>
      </c>
      <c r="AW434" s="10" t="s">
        <v>33</v>
      </c>
      <c r="AX434" s="10" t="s">
        <v>78</v>
      </c>
      <c r="AY434" s="179" t="s">
        <v>165</v>
      </c>
    </row>
    <row r="435" spans="2:65" s="11" customFormat="1" ht="16.5" customHeight="1">
      <c r="B435" s="180"/>
      <c r="C435" s="181"/>
      <c r="D435" s="181"/>
      <c r="E435" s="182" t="s">
        <v>5</v>
      </c>
      <c r="F435" s="286" t="s">
        <v>428</v>
      </c>
      <c r="G435" s="287"/>
      <c r="H435" s="287"/>
      <c r="I435" s="287"/>
      <c r="J435" s="181"/>
      <c r="K435" s="183">
        <v>46.92</v>
      </c>
      <c r="L435" s="181"/>
      <c r="M435" s="181"/>
      <c r="N435" s="181"/>
      <c r="O435" s="181"/>
      <c r="P435" s="181"/>
      <c r="Q435" s="181"/>
      <c r="R435" s="184"/>
      <c r="T435" s="185"/>
      <c r="U435" s="181"/>
      <c r="V435" s="181"/>
      <c r="W435" s="181"/>
      <c r="X435" s="181"/>
      <c r="Y435" s="181"/>
      <c r="Z435" s="181"/>
      <c r="AA435" s="186"/>
      <c r="AT435" s="187" t="s">
        <v>172</v>
      </c>
      <c r="AU435" s="187" t="s">
        <v>87</v>
      </c>
      <c r="AV435" s="11" t="s">
        <v>87</v>
      </c>
      <c r="AW435" s="11" t="s">
        <v>33</v>
      </c>
      <c r="AX435" s="11" t="s">
        <v>78</v>
      </c>
      <c r="AY435" s="187" t="s">
        <v>165</v>
      </c>
    </row>
    <row r="436" spans="2:65" s="10" customFormat="1" ht="16.5" customHeight="1">
      <c r="B436" s="173"/>
      <c r="C436" s="174"/>
      <c r="D436" s="174"/>
      <c r="E436" s="175" t="s">
        <v>5</v>
      </c>
      <c r="F436" s="292" t="s">
        <v>295</v>
      </c>
      <c r="G436" s="293"/>
      <c r="H436" s="293"/>
      <c r="I436" s="293"/>
      <c r="J436" s="174"/>
      <c r="K436" s="175" t="s">
        <v>5</v>
      </c>
      <c r="L436" s="174"/>
      <c r="M436" s="174"/>
      <c r="N436" s="174"/>
      <c r="O436" s="174"/>
      <c r="P436" s="174"/>
      <c r="Q436" s="174"/>
      <c r="R436" s="176"/>
      <c r="T436" s="177"/>
      <c r="U436" s="174"/>
      <c r="V436" s="174"/>
      <c r="W436" s="174"/>
      <c r="X436" s="174"/>
      <c r="Y436" s="174"/>
      <c r="Z436" s="174"/>
      <c r="AA436" s="178"/>
      <c r="AT436" s="179" t="s">
        <v>172</v>
      </c>
      <c r="AU436" s="179" t="s">
        <v>87</v>
      </c>
      <c r="AV436" s="10" t="s">
        <v>84</v>
      </c>
      <c r="AW436" s="10" t="s">
        <v>33</v>
      </c>
      <c r="AX436" s="10" t="s">
        <v>78</v>
      </c>
      <c r="AY436" s="179" t="s">
        <v>165</v>
      </c>
    </row>
    <row r="437" spans="2:65" s="11" customFormat="1" ht="16.5" customHeight="1">
      <c r="B437" s="180"/>
      <c r="C437" s="181"/>
      <c r="D437" s="181"/>
      <c r="E437" s="182" t="s">
        <v>5</v>
      </c>
      <c r="F437" s="286" t="s">
        <v>429</v>
      </c>
      <c r="G437" s="287"/>
      <c r="H437" s="287"/>
      <c r="I437" s="287"/>
      <c r="J437" s="181"/>
      <c r="K437" s="183">
        <v>186.8</v>
      </c>
      <c r="L437" s="181"/>
      <c r="M437" s="181"/>
      <c r="N437" s="181"/>
      <c r="O437" s="181"/>
      <c r="P437" s="181"/>
      <c r="Q437" s="181"/>
      <c r="R437" s="184"/>
      <c r="T437" s="185"/>
      <c r="U437" s="181"/>
      <c r="V437" s="181"/>
      <c r="W437" s="181"/>
      <c r="X437" s="181"/>
      <c r="Y437" s="181"/>
      <c r="Z437" s="181"/>
      <c r="AA437" s="186"/>
      <c r="AT437" s="187" t="s">
        <v>172</v>
      </c>
      <c r="AU437" s="187" t="s">
        <v>87</v>
      </c>
      <c r="AV437" s="11" t="s">
        <v>87</v>
      </c>
      <c r="AW437" s="11" t="s">
        <v>33</v>
      </c>
      <c r="AX437" s="11" t="s">
        <v>78</v>
      </c>
      <c r="AY437" s="187" t="s">
        <v>165</v>
      </c>
    </row>
    <row r="438" spans="2:65" s="12" customFormat="1" ht="16.5" customHeight="1">
      <c r="B438" s="188"/>
      <c r="C438" s="189"/>
      <c r="D438" s="189"/>
      <c r="E438" s="190" t="s">
        <v>5</v>
      </c>
      <c r="F438" s="288" t="s">
        <v>175</v>
      </c>
      <c r="G438" s="289"/>
      <c r="H438" s="289"/>
      <c r="I438" s="289"/>
      <c r="J438" s="189"/>
      <c r="K438" s="191">
        <v>233.72</v>
      </c>
      <c r="L438" s="189"/>
      <c r="M438" s="189"/>
      <c r="N438" s="189"/>
      <c r="O438" s="189"/>
      <c r="P438" s="189"/>
      <c r="Q438" s="189"/>
      <c r="R438" s="192"/>
      <c r="T438" s="193"/>
      <c r="U438" s="189"/>
      <c r="V438" s="189"/>
      <c r="W438" s="189"/>
      <c r="X438" s="189"/>
      <c r="Y438" s="189"/>
      <c r="Z438" s="189"/>
      <c r="AA438" s="194"/>
      <c r="AT438" s="195" t="s">
        <v>172</v>
      </c>
      <c r="AU438" s="195" t="s">
        <v>87</v>
      </c>
      <c r="AV438" s="12" t="s">
        <v>170</v>
      </c>
      <c r="AW438" s="12" t="s">
        <v>33</v>
      </c>
      <c r="AX438" s="12" t="s">
        <v>84</v>
      </c>
      <c r="AY438" s="195" t="s">
        <v>165</v>
      </c>
    </row>
    <row r="439" spans="2:65" s="1" customFormat="1" ht="25.5" customHeight="1">
      <c r="B439" s="135"/>
      <c r="C439" s="164" t="s">
        <v>430</v>
      </c>
      <c r="D439" s="164" t="s">
        <v>166</v>
      </c>
      <c r="E439" s="165" t="s">
        <v>431</v>
      </c>
      <c r="F439" s="281" t="s">
        <v>432</v>
      </c>
      <c r="G439" s="281"/>
      <c r="H439" s="281"/>
      <c r="I439" s="281"/>
      <c r="J439" s="166" t="s">
        <v>227</v>
      </c>
      <c r="K439" s="167">
        <v>35</v>
      </c>
      <c r="L439" s="282">
        <v>0</v>
      </c>
      <c r="M439" s="282"/>
      <c r="N439" s="283">
        <f>ROUND(L439*K439,3)</f>
        <v>0</v>
      </c>
      <c r="O439" s="283"/>
      <c r="P439" s="283"/>
      <c r="Q439" s="283"/>
      <c r="R439" s="138"/>
      <c r="T439" s="169" t="s">
        <v>5</v>
      </c>
      <c r="U439" s="47" t="s">
        <v>45</v>
      </c>
      <c r="V439" s="39"/>
      <c r="W439" s="170">
        <f>V439*K439</f>
        <v>0</v>
      </c>
      <c r="X439" s="170">
        <v>0</v>
      </c>
      <c r="Y439" s="170">
        <f>X439*K439</f>
        <v>0</v>
      </c>
      <c r="Z439" s="170">
        <v>0</v>
      </c>
      <c r="AA439" s="171">
        <f>Z439*K439</f>
        <v>0</v>
      </c>
      <c r="AR439" s="22" t="s">
        <v>170</v>
      </c>
      <c r="AT439" s="22" t="s">
        <v>166</v>
      </c>
      <c r="AU439" s="22" t="s">
        <v>87</v>
      </c>
      <c r="AY439" s="22" t="s">
        <v>165</v>
      </c>
      <c r="BE439" s="109">
        <f>IF(U439="základná",N439,0)</f>
        <v>0</v>
      </c>
      <c r="BF439" s="109">
        <f>IF(U439="znížená",N439,0)</f>
        <v>0</v>
      </c>
      <c r="BG439" s="109">
        <f>IF(U439="zákl. prenesená",N439,0)</f>
        <v>0</v>
      </c>
      <c r="BH439" s="109">
        <f>IF(U439="zníž. prenesená",N439,0)</f>
        <v>0</v>
      </c>
      <c r="BI439" s="109">
        <f>IF(U439="nulová",N439,0)</f>
        <v>0</v>
      </c>
      <c r="BJ439" s="22" t="s">
        <v>87</v>
      </c>
      <c r="BK439" s="172">
        <f>ROUND(L439*K439,3)</f>
        <v>0</v>
      </c>
      <c r="BL439" s="22" t="s">
        <v>170</v>
      </c>
      <c r="BM439" s="22" t="s">
        <v>433</v>
      </c>
    </row>
    <row r="440" spans="2:65" s="10" customFormat="1" ht="16.5" customHeight="1">
      <c r="B440" s="173"/>
      <c r="C440" s="174"/>
      <c r="D440" s="174"/>
      <c r="E440" s="175" t="s">
        <v>5</v>
      </c>
      <c r="F440" s="284" t="s">
        <v>434</v>
      </c>
      <c r="G440" s="285"/>
      <c r="H440" s="285"/>
      <c r="I440" s="285"/>
      <c r="J440" s="174"/>
      <c r="K440" s="175" t="s">
        <v>5</v>
      </c>
      <c r="L440" s="174"/>
      <c r="M440" s="174"/>
      <c r="N440" s="174"/>
      <c r="O440" s="174"/>
      <c r="P440" s="174"/>
      <c r="Q440" s="174"/>
      <c r="R440" s="176"/>
      <c r="T440" s="177"/>
      <c r="U440" s="174"/>
      <c r="V440" s="174"/>
      <c r="W440" s="174"/>
      <c r="X440" s="174"/>
      <c r="Y440" s="174"/>
      <c r="Z440" s="174"/>
      <c r="AA440" s="178"/>
      <c r="AT440" s="179" t="s">
        <v>172</v>
      </c>
      <c r="AU440" s="179" t="s">
        <v>87</v>
      </c>
      <c r="AV440" s="10" t="s">
        <v>84</v>
      </c>
      <c r="AW440" s="10" t="s">
        <v>33</v>
      </c>
      <c r="AX440" s="10" t="s">
        <v>78</v>
      </c>
      <c r="AY440" s="179" t="s">
        <v>165</v>
      </c>
    </row>
    <row r="441" spans="2:65" s="11" customFormat="1" ht="16.5" customHeight="1">
      <c r="B441" s="180"/>
      <c r="C441" s="181"/>
      <c r="D441" s="181"/>
      <c r="E441" s="182" t="s">
        <v>5</v>
      </c>
      <c r="F441" s="286" t="s">
        <v>435</v>
      </c>
      <c r="G441" s="287"/>
      <c r="H441" s="287"/>
      <c r="I441" s="287"/>
      <c r="J441" s="181"/>
      <c r="K441" s="183">
        <v>35</v>
      </c>
      <c r="L441" s="181"/>
      <c r="M441" s="181"/>
      <c r="N441" s="181"/>
      <c r="O441" s="181"/>
      <c r="P441" s="181"/>
      <c r="Q441" s="181"/>
      <c r="R441" s="184"/>
      <c r="T441" s="185"/>
      <c r="U441" s="181"/>
      <c r="V441" s="181"/>
      <c r="W441" s="181"/>
      <c r="X441" s="181"/>
      <c r="Y441" s="181"/>
      <c r="Z441" s="181"/>
      <c r="AA441" s="186"/>
      <c r="AT441" s="187" t="s">
        <v>172</v>
      </c>
      <c r="AU441" s="187" t="s">
        <v>87</v>
      </c>
      <c r="AV441" s="11" t="s">
        <v>87</v>
      </c>
      <c r="AW441" s="11" t="s">
        <v>33</v>
      </c>
      <c r="AX441" s="11" t="s">
        <v>78</v>
      </c>
      <c r="AY441" s="187" t="s">
        <v>165</v>
      </c>
    </row>
    <row r="442" spans="2:65" s="12" customFormat="1" ht="16.5" customHeight="1">
      <c r="B442" s="188"/>
      <c r="C442" s="189"/>
      <c r="D442" s="189"/>
      <c r="E442" s="190" t="s">
        <v>5</v>
      </c>
      <c r="F442" s="288" t="s">
        <v>175</v>
      </c>
      <c r="G442" s="289"/>
      <c r="H442" s="289"/>
      <c r="I442" s="289"/>
      <c r="J442" s="189"/>
      <c r="K442" s="191">
        <v>35</v>
      </c>
      <c r="L442" s="189"/>
      <c r="M442" s="189"/>
      <c r="N442" s="189"/>
      <c r="O442" s="189"/>
      <c r="P442" s="189"/>
      <c r="Q442" s="189"/>
      <c r="R442" s="192"/>
      <c r="T442" s="193"/>
      <c r="U442" s="189"/>
      <c r="V442" s="189"/>
      <c r="W442" s="189"/>
      <c r="X442" s="189"/>
      <c r="Y442" s="189"/>
      <c r="Z442" s="189"/>
      <c r="AA442" s="194"/>
      <c r="AT442" s="195" t="s">
        <v>172</v>
      </c>
      <c r="AU442" s="195" t="s">
        <v>87</v>
      </c>
      <c r="AV442" s="12" t="s">
        <v>170</v>
      </c>
      <c r="AW442" s="12" t="s">
        <v>33</v>
      </c>
      <c r="AX442" s="12" t="s">
        <v>84</v>
      </c>
      <c r="AY442" s="195" t="s">
        <v>165</v>
      </c>
    </row>
    <row r="443" spans="2:65" s="1" customFormat="1" ht="16.5" customHeight="1">
      <c r="B443" s="135"/>
      <c r="C443" s="164" t="s">
        <v>311</v>
      </c>
      <c r="D443" s="164" t="s">
        <v>166</v>
      </c>
      <c r="E443" s="165" t="s">
        <v>436</v>
      </c>
      <c r="F443" s="281" t="s">
        <v>437</v>
      </c>
      <c r="G443" s="281"/>
      <c r="H443" s="281"/>
      <c r="I443" s="281"/>
      <c r="J443" s="166" t="s">
        <v>169</v>
      </c>
      <c r="K443" s="167">
        <v>7.4720000000000004</v>
      </c>
      <c r="L443" s="282">
        <v>0</v>
      </c>
      <c r="M443" s="282"/>
      <c r="N443" s="283">
        <f>ROUND(L443*K443,3)</f>
        <v>0</v>
      </c>
      <c r="O443" s="283"/>
      <c r="P443" s="283"/>
      <c r="Q443" s="283"/>
      <c r="R443" s="138"/>
      <c r="T443" s="169" t="s">
        <v>5</v>
      </c>
      <c r="U443" s="47" t="s">
        <v>45</v>
      </c>
      <c r="V443" s="39"/>
      <c r="W443" s="170">
        <f>V443*K443</f>
        <v>0</v>
      </c>
      <c r="X443" s="170">
        <v>0</v>
      </c>
      <c r="Y443" s="170">
        <f>X443*K443</f>
        <v>0</v>
      </c>
      <c r="Z443" s="170">
        <v>0</v>
      </c>
      <c r="AA443" s="171">
        <f>Z443*K443</f>
        <v>0</v>
      </c>
      <c r="AR443" s="22" t="s">
        <v>170</v>
      </c>
      <c r="AT443" s="22" t="s">
        <v>166</v>
      </c>
      <c r="AU443" s="22" t="s">
        <v>87</v>
      </c>
      <c r="AY443" s="22" t="s">
        <v>165</v>
      </c>
      <c r="BE443" s="109">
        <f>IF(U443="základná",N443,0)</f>
        <v>0</v>
      </c>
      <c r="BF443" s="109">
        <f>IF(U443="znížená",N443,0)</f>
        <v>0</v>
      </c>
      <c r="BG443" s="109">
        <f>IF(U443="zákl. prenesená",N443,0)</f>
        <v>0</v>
      </c>
      <c r="BH443" s="109">
        <f>IF(U443="zníž. prenesená",N443,0)</f>
        <v>0</v>
      </c>
      <c r="BI443" s="109">
        <f>IF(U443="nulová",N443,0)</f>
        <v>0</v>
      </c>
      <c r="BJ443" s="22" t="s">
        <v>87</v>
      </c>
      <c r="BK443" s="172">
        <f>ROUND(L443*K443,3)</f>
        <v>0</v>
      </c>
      <c r="BL443" s="22" t="s">
        <v>170</v>
      </c>
      <c r="BM443" s="22" t="s">
        <v>438</v>
      </c>
    </row>
    <row r="444" spans="2:65" s="11" customFormat="1" ht="16.5" customHeight="1">
      <c r="B444" s="180"/>
      <c r="C444" s="181"/>
      <c r="D444" s="181"/>
      <c r="E444" s="182" t="s">
        <v>5</v>
      </c>
      <c r="F444" s="290" t="s">
        <v>439</v>
      </c>
      <c r="G444" s="291"/>
      <c r="H444" s="291"/>
      <c r="I444" s="291"/>
      <c r="J444" s="181"/>
      <c r="K444" s="183">
        <v>7.4720000000000004</v>
      </c>
      <c r="L444" s="181"/>
      <c r="M444" s="181"/>
      <c r="N444" s="181"/>
      <c r="O444" s="181"/>
      <c r="P444" s="181"/>
      <c r="Q444" s="181"/>
      <c r="R444" s="184"/>
      <c r="T444" s="185"/>
      <c r="U444" s="181"/>
      <c r="V444" s="181"/>
      <c r="W444" s="181"/>
      <c r="X444" s="181"/>
      <c r="Y444" s="181"/>
      <c r="Z444" s="181"/>
      <c r="AA444" s="186"/>
      <c r="AT444" s="187" t="s">
        <v>172</v>
      </c>
      <c r="AU444" s="187" t="s">
        <v>87</v>
      </c>
      <c r="AV444" s="11" t="s">
        <v>87</v>
      </c>
      <c r="AW444" s="11" t="s">
        <v>33</v>
      </c>
      <c r="AX444" s="11" t="s">
        <v>78</v>
      </c>
      <c r="AY444" s="187" t="s">
        <v>165</v>
      </c>
    </row>
    <row r="445" spans="2:65" s="12" customFormat="1" ht="16.5" customHeight="1">
      <c r="B445" s="188"/>
      <c r="C445" s="189"/>
      <c r="D445" s="189"/>
      <c r="E445" s="190" t="s">
        <v>5</v>
      </c>
      <c r="F445" s="288" t="s">
        <v>175</v>
      </c>
      <c r="G445" s="289"/>
      <c r="H445" s="289"/>
      <c r="I445" s="289"/>
      <c r="J445" s="189"/>
      <c r="K445" s="191">
        <v>7.4720000000000004</v>
      </c>
      <c r="L445" s="189"/>
      <c r="M445" s="189"/>
      <c r="N445" s="189"/>
      <c r="O445" s="189"/>
      <c r="P445" s="189"/>
      <c r="Q445" s="189"/>
      <c r="R445" s="192"/>
      <c r="T445" s="193"/>
      <c r="U445" s="189"/>
      <c r="V445" s="189"/>
      <c r="W445" s="189"/>
      <c r="X445" s="189"/>
      <c r="Y445" s="189"/>
      <c r="Z445" s="189"/>
      <c r="AA445" s="194"/>
      <c r="AT445" s="195" t="s">
        <v>172</v>
      </c>
      <c r="AU445" s="195" t="s">
        <v>87</v>
      </c>
      <c r="AV445" s="12" t="s">
        <v>170</v>
      </c>
      <c r="AW445" s="12" t="s">
        <v>33</v>
      </c>
      <c r="AX445" s="12" t="s">
        <v>84</v>
      </c>
      <c r="AY445" s="195" t="s">
        <v>165</v>
      </c>
    </row>
    <row r="446" spans="2:65" s="1" customFormat="1" ht="25.5" customHeight="1">
      <c r="B446" s="135"/>
      <c r="C446" s="164" t="s">
        <v>440</v>
      </c>
      <c r="D446" s="164" t="s">
        <v>166</v>
      </c>
      <c r="E446" s="165" t="s">
        <v>441</v>
      </c>
      <c r="F446" s="281" t="s">
        <v>442</v>
      </c>
      <c r="G446" s="281"/>
      <c r="H446" s="281"/>
      <c r="I446" s="281"/>
      <c r="J446" s="166" t="s">
        <v>169</v>
      </c>
      <c r="K446" s="167">
        <v>6.5380000000000003</v>
      </c>
      <c r="L446" s="282">
        <v>0</v>
      </c>
      <c r="M446" s="282"/>
      <c r="N446" s="283">
        <f>ROUND(L446*K446,3)</f>
        <v>0</v>
      </c>
      <c r="O446" s="283"/>
      <c r="P446" s="283"/>
      <c r="Q446" s="283"/>
      <c r="R446" s="138"/>
      <c r="T446" s="169" t="s">
        <v>5</v>
      </c>
      <c r="U446" s="47" t="s">
        <v>45</v>
      </c>
      <c r="V446" s="39"/>
      <c r="W446" s="170">
        <f>V446*K446</f>
        <v>0</v>
      </c>
      <c r="X446" s="170">
        <v>0</v>
      </c>
      <c r="Y446" s="170">
        <f>X446*K446</f>
        <v>0</v>
      </c>
      <c r="Z446" s="170">
        <v>0</v>
      </c>
      <c r="AA446" s="171">
        <f>Z446*K446</f>
        <v>0</v>
      </c>
      <c r="AR446" s="22" t="s">
        <v>170</v>
      </c>
      <c r="AT446" s="22" t="s">
        <v>166</v>
      </c>
      <c r="AU446" s="22" t="s">
        <v>87</v>
      </c>
      <c r="AY446" s="22" t="s">
        <v>165</v>
      </c>
      <c r="BE446" s="109">
        <f>IF(U446="základná",N446,0)</f>
        <v>0</v>
      </c>
      <c r="BF446" s="109">
        <f>IF(U446="znížená",N446,0)</f>
        <v>0</v>
      </c>
      <c r="BG446" s="109">
        <f>IF(U446="zákl. prenesená",N446,0)</f>
        <v>0</v>
      </c>
      <c r="BH446" s="109">
        <f>IF(U446="zníž. prenesená",N446,0)</f>
        <v>0</v>
      </c>
      <c r="BI446" s="109">
        <f>IF(U446="nulová",N446,0)</f>
        <v>0</v>
      </c>
      <c r="BJ446" s="22" t="s">
        <v>87</v>
      </c>
      <c r="BK446" s="172">
        <f>ROUND(L446*K446,3)</f>
        <v>0</v>
      </c>
      <c r="BL446" s="22" t="s">
        <v>170</v>
      </c>
      <c r="BM446" s="22" t="s">
        <v>443</v>
      </c>
    </row>
    <row r="447" spans="2:65" s="11" customFormat="1" ht="16.5" customHeight="1">
      <c r="B447" s="180"/>
      <c r="C447" s="181"/>
      <c r="D447" s="181"/>
      <c r="E447" s="182" t="s">
        <v>5</v>
      </c>
      <c r="F447" s="290" t="s">
        <v>444</v>
      </c>
      <c r="G447" s="291"/>
      <c r="H447" s="291"/>
      <c r="I447" s="291"/>
      <c r="J447" s="181"/>
      <c r="K447" s="183">
        <v>6.5380000000000003</v>
      </c>
      <c r="L447" s="181"/>
      <c r="M447" s="181"/>
      <c r="N447" s="181"/>
      <c r="O447" s="181"/>
      <c r="P447" s="181"/>
      <c r="Q447" s="181"/>
      <c r="R447" s="184"/>
      <c r="T447" s="185"/>
      <c r="U447" s="181"/>
      <c r="V447" s="181"/>
      <c r="W447" s="181"/>
      <c r="X447" s="181"/>
      <c r="Y447" s="181"/>
      <c r="Z447" s="181"/>
      <c r="AA447" s="186"/>
      <c r="AT447" s="187" t="s">
        <v>172</v>
      </c>
      <c r="AU447" s="187" t="s">
        <v>87</v>
      </c>
      <c r="AV447" s="11" t="s">
        <v>87</v>
      </c>
      <c r="AW447" s="11" t="s">
        <v>33</v>
      </c>
      <c r="AX447" s="11" t="s">
        <v>78</v>
      </c>
      <c r="AY447" s="187" t="s">
        <v>165</v>
      </c>
    </row>
    <row r="448" spans="2:65" s="12" customFormat="1" ht="16.5" customHeight="1">
      <c r="B448" s="188"/>
      <c r="C448" s="189"/>
      <c r="D448" s="189"/>
      <c r="E448" s="190" t="s">
        <v>5</v>
      </c>
      <c r="F448" s="288" t="s">
        <v>175</v>
      </c>
      <c r="G448" s="289"/>
      <c r="H448" s="289"/>
      <c r="I448" s="289"/>
      <c r="J448" s="189"/>
      <c r="K448" s="191">
        <v>6.5380000000000003</v>
      </c>
      <c r="L448" s="189"/>
      <c r="M448" s="189"/>
      <c r="N448" s="189"/>
      <c r="O448" s="189"/>
      <c r="P448" s="189"/>
      <c r="Q448" s="189"/>
      <c r="R448" s="192"/>
      <c r="T448" s="193"/>
      <c r="U448" s="189"/>
      <c r="V448" s="189"/>
      <c r="W448" s="189"/>
      <c r="X448" s="189"/>
      <c r="Y448" s="189"/>
      <c r="Z448" s="189"/>
      <c r="AA448" s="194"/>
      <c r="AT448" s="195" t="s">
        <v>172</v>
      </c>
      <c r="AU448" s="195" t="s">
        <v>87</v>
      </c>
      <c r="AV448" s="12" t="s">
        <v>170</v>
      </c>
      <c r="AW448" s="12" t="s">
        <v>33</v>
      </c>
      <c r="AX448" s="12" t="s">
        <v>84</v>
      </c>
      <c r="AY448" s="195" t="s">
        <v>165</v>
      </c>
    </row>
    <row r="449" spans="2:65" s="1" customFormat="1" ht="25.5" customHeight="1">
      <c r="B449" s="135"/>
      <c r="C449" s="164" t="s">
        <v>314</v>
      </c>
      <c r="D449" s="164" t="s">
        <v>166</v>
      </c>
      <c r="E449" s="165" t="s">
        <v>445</v>
      </c>
      <c r="F449" s="281" t="s">
        <v>446</v>
      </c>
      <c r="G449" s="281"/>
      <c r="H449" s="281"/>
      <c r="I449" s="281"/>
      <c r="J449" s="166" t="s">
        <v>218</v>
      </c>
      <c r="K449" s="167">
        <v>7</v>
      </c>
      <c r="L449" s="282">
        <v>0</v>
      </c>
      <c r="M449" s="282"/>
      <c r="N449" s="283">
        <f>ROUND(L449*K449,3)</f>
        <v>0</v>
      </c>
      <c r="O449" s="283"/>
      <c r="P449" s="283"/>
      <c r="Q449" s="283"/>
      <c r="R449" s="138"/>
      <c r="T449" s="169" t="s">
        <v>5</v>
      </c>
      <c r="U449" s="47" t="s">
        <v>45</v>
      </c>
      <c r="V449" s="39"/>
      <c r="W449" s="170">
        <f>V449*K449</f>
        <v>0</v>
      </c>
      <c r="X449" s="170">
        <v>0</v>
      </c>
      <c r="Y449" s="170">
        <f>X449*K449</f>
        <v>0</v>
      </c>
      <c r="Z449" s="170">
        <v>0</v>
      </c>
      <c r="AA449" s="171">
        <f>Z449*K449</f>
        <v>0</v>
      </c>
      <c r="AR449" s="22" t="s">
        <v>170</v>
      </c>
      <c r="AT449" s="22" t="s">
        <v>166</v>
      </c>
      <c r="AU449" s="22" t="s">
        <v>87</v>
      </c>
      <c r="AY449" s="22" t="s">
        <v>165</v>
      </c>
      <c r="BE449" s="109">
        <f>IF(U449="základná",N449,0)</f>
        <v>0</v>
      </c>
      <c r="BF449" s="109">
        <f>IF(U449="znížená",N449,0)</f>
        <v>0</v>
      </c>
      <c r="BG449" s="109">
        <f>IF(U449="zákl. prenesená",N449,0)</f>
        <v>0</v>
      </c>
      <c r="BH449" s="109">
        <f>IF(U449="zníž. prenesená",N449,0)</f>
        <v>0</v>
      </c>
      <c r="BI449" s="109">
        <f>IF(U449="nulová",N449,0)</f>
        <v>0</v>
      </c>
      <c r="BJ449" s="22" t="s">
        <v>87</v>
      </c>
      <c r="BK449" s="172">
        <f>ROUND(L449*K449,3)</f>
        <v>0</v>
      </c>
      <c r="BL449" s="22" t="s">
        <v>170</v>
      </c>
      <c r="BM449" s="22" t="s">
        <v>447</v>
      </c>
    </row>
    <row r="450" spans="2:65" s="1" customFormat="1" ht="25.5" customHeight="1">
      <c r="B450" s="135"/>
      <c r="C450" s="164" t="s">
        <v>448</v>
      </c>
      <c r="D450" s="164" t="s">
        <v>166</v>
      </c>
      <c r="E450" s="165" t="s">
        <v>449</v>
      </c>
      <c r="F450" s="281" t="s">
        <v>450</v>
      </c>
      <c r="G450" s="281"/>
      <c r="H450" s="281"/>
      <c r="I450" s="281"/>
      <c r="J450" s="166" t="s">
        <v>218</v>
      </c>
      <c r="K450" s="167">
        <v>4</v>
      </c>
      <c r="L450" s="282">
        <v>0</v>
      </c>
      <c r="M450" s="282"/>
      <c r="N450" s="283">
        <f>ROUND(L450*K450,3)</f>
        <v>0</v>
      </c>
      <c r="O450" s="283"/>
      <c r="P450" s="283"/>
      <c r="Q450" s="283"/>
      <c r="R450" s="138"/>
      <c r="T450" s="169" t="s">
        <v>5</v>
      </c>
      <c r="U450" s="47" t="s">
        <v>45</v>
      </c>
      <c r="V450" s="39"/>
      <c r="W450" s="170">
        <f>V450*K450</f>
        <v>0</v>
      </c>
      <c r="X450" s="170">
        <v>0</v>
      </c>
      <c r="Y450" s="170">
        <f>X450*K450</f>
        <v>0</v>
      </c>
      <c r="Z450" s="170">
        <v>0</v>
      </c>
      <c r="AA450" s="171">
        <f>Z450*K450</f>
        <v>0</v>
      </c>
      <c r="AR450" s="22" t="s">
        <v>170</v>
      </c>
      <c r="AT450" s="22" t="s">
        <v>166</v>
      </c>
      <c r="AU450" s="22" t="s">
        <v>87</v>
      </c>
      <c r="AY450" s="22" t="s">
        <v>165</v>
      </c>
      <c r="BE450" s="109">
        <f>IF(U450="základná",N450,0)</f>
        <v>0</v>
      </c>
      <c r="BF450" s="109">
        <f>IF(U450="znížená",N450,0)</f>
        <v>0</v>
      </c>
      <c r="BG450" s="109">
        <f>IF(U450="zákl. prenesená",N450,0)</f>
        <v>0</v>
      </c>
      <c r="BH450" s="109">
        <f>IF(U450="zníž. prenesená",N450,0)</f>
        <v>0</v>
      </c>
      <c r="BI450" s="109">
        <f>IF(U450="nulová",N450,0)</f>
        <v>0</v>
      </c>
      <c r="BJ450" s="22" t="s">
        <v>87</v>
      </c>
      <c r="BK450" s="172">
        <f>ROUND(L450*K450,3)</f>
        <v>0</v>
      </c>
      <c r="BL450" s="22" t="s">
        <v>170</v>
      </c>
      <c r="BM450" s="22" t="s">
        <v>451</v>
      </c>
    </row>
    <row r="451" spans="2:65" s="1" customFormat="1" ht="25.5" customHeight="1">
      <c r="B451" s="135"/>
      <c r="C451" s="164" t="s">
        <v>322</v>
      </c>
      <c r="D451" s="164" t="s">
        <v>166</v>
      </c>
      <c r="E451" s="165" t="s">
        <v>452</v>
      </c>
      <c r="F451" s="281" t="s">
        <v>453</v>
      </c>
      <c r="G451" s="281"/>
      <c r="H451" s="281"/>
      <c r="I451" s="281"/>
      <c r="J451" s="166" t="s">
        <v>227</v>
      </c>
      <c r="K451" s="167">
        <v>13.01</v>
      </c>
      <c r="L451" s="282">
        <v>0</v>
      </c>
      <c r="M451" s="282"/>
      <c r="N451" s="283">
        <f>ROUND(L451*K451,3)</f>
        <v>0</v>
      </c>
      <c r="O451" s="283"/>
      <c r="P451" s="283"/>
      <c r="Q451" s="283"/>
      <c r="R451" s="138"/>
      <c r="T451" s="169" t="s">
        <v>5</v>
      </c>
      <c r="U451" s="47" t="s">
        <v>45</v>
      </c>
      <c r="V451" s="39"/>
      <c r="W451" s="170">
        <f>V451*K451</f>
        <v>0</v>
      </c>
      <c r="X451" s="170">
        <v>0</v>
      </c>
      <c r="Y451" s="170">
        <f>X451*K451</f>
        <v>0</v>
      </c>
      <c r="Z451" s="170">
        <v>0</v>
      </c>
      <c r="AA451" s="171">
        <f>Z451*K451</f>
        <v>0</v>
      </c>
      <c r="AR451" s="22" t="s">
        <v>170</v>
      </c>
      <c r="AT451" s="22" t="s">
        <v>166</v>
      </c>
      <c r="AU451" s="22" t="s">
        <v>87</v>
      </c>
      <c r="AY451" s="22" t="s">
        <v>165</v>
      </c>
      <c r="BE451" s="109">
        <f>IF(U451="základná",N451,0)</f>
        <v>0</v>
      </c>
      <c r="BF451" s="109">
        <f>IF(U451="znížená",N451,0)</f>
        <v>0</v>
      </c>
      <c r="BG451" s="109">
        <f>IF(U451="zákl. prenesená",N451,0)</f>
        <v>0</v>
      </c>
      <c r="BH451" s="109">
        <f>IF(U451="zníž. prenesená",N451,0)</f>
        <v>0</v>
      </c>
      <c r="BI451" s="109">
        <f>IF(U451="nulová",N451,0)</f>
        <v>0</v>
      </c>
      <c r="BJ451" s="22" t="s">
        <v>87</v>
      </c>
      <c r="BK451" s="172">
        <f>ROUND(L451*K451,3)</f>
        <v>0</v>
      </c>
      <c r="BL451" s="22" t="s">
        <v>170</v>
      </c>
      <c r="BM451" s="22" t="s">
        <v>454</v>
      </c>
    </row>
    <row r="452" spans="2:65" s="11" customFormat="1" ht="16.5" customHeight="1">
      <c r="B452" s="180"/>
      <c r="C452" s="181"/>
      <c r="D452" s="181"/>
      <c r="E452" s="182" t="s">
        <v>5</v>
      </c>
      <c r="F452" s="290" t="s">
        <v>455</v>
      </c>
      <c r="G452" s="291"/>
      <c r="H452" s="291"/>
      <c r="I452" s="291"/>
      <c r="J452" s="181"/>
      <c r="K452" s="183">
        <v>2.42</v>
      </c>
      <c r="L452" s="181"/>
      <c r="M452" s="181"/>
      <c r="N452" s="181"/>
      <c r="O452" s="181"/>
      <c r="P452" s="181"/>
      <c r="Q452" s="181"/>
      <c r="R452" s="184"/>
      <c r="T452" s="185"/>
      <c r="U452" s="181"/>
      <c r="V452" s="181"/>
      <c r="W452" s="181"/>
      <c r="X452" s="181"/>
      <c r="Y452" s="181"/>
      <c r="Z452" s="181"/>
      <c r="AA452" s="186"/>
      <c r="AT452" s="187" t="s">
        <v>172</v>
      </c>
      <c r="AU452" s="187" t="s">
        <v>87</v>
      </c>
      <c r="AV452" s="11" t="s">
        <v>87</v>
      </c>
      <c r="AW452" s="11" t="s">
        <v>33</v>
      </c>
      <c r="AX452" s="11" t="s">
        <v>78</v>
      </c>
      <c r="AY452" s="187" t="s">
        <v>165</v>
      </c>
    </row>
    <row r="453" spans="2:65" s="11" customFormat="1" ht="16.5" customHeight="1">
      <c r="B453" s="180"/>
      <c r="C453" s="181"/>
      <c r="D453" s="181"/>
      <c r="E453" s="182" t="s">
        <v>5</v>
      </c>
      <c r="F453" s="286" t="s">
        <v>456</v>
      </c>
      <c r="G453" s="287"/>
      <c r="H453" s="287"/>
      <c r="I453" s="287"/>
      <c r="J453" s="181"/>
      <c r="K453" s="183">
        <v>0.7</v>
      </c>
      <c r="L453" s="181"/>
      <c r="M453" s="181"/>
      <c r="N453" s="181"/>
      <c r="O453" s="181"/>
      <c r="P453" s="181"/>
      <c r="Q453" s="181"/>
      <c r="R453" s="184"/>
      <c r="T453" s="185"/>
      <c r="U453" s="181"/>
      <c r="V453" s="181"/>
      <c r="W453" s="181"/>
      <c r="X453" s="181"/>
      <c r="Y453" s="181"/>
      <c r="Z453" s="181"/>
      <c r="AA453" s="186"/>
      <c r="AT453" s="187" t="s">
        <v>172</v>
      </c>
      <c r="AU453" s="187" t="s">
        <v>87</v>
      </c>
      <c r="AV453" s="11" t="s">
        <v>87</v>
      </c>
      <c r="AW453" s="11" t="s">
        <v>33</v>
      </c>
      <c r="AX453" s="11" t="s">
        <v>78</v>
      </c>
      <c r="AY453" s="187" t="s">
        <v>165</v>
      </c>
    </row>
    <row r="454" spans="2:65" s="11" customFormat="1" ht="16.5" customHeight="1">
      <c r="B454" s="180"/>
      <c r="C454" s="181"/>
      <c r="D454" s="181"/>
      <c r="E454" s="182" t="s">
        <v>5</v>
      </c>
      <c r="F454" s="286" t="s">
        <v>457</v>
      </c>
      <c r="G454" s="287"/>
      <c r="H454" s="287"/>
      <c r="I454" s="287"/>
      <c r="J454" s="181"/>
      <c r="K454" s="183">
        <v>0.77</v>
      </c>
      <c r="L454" s="181"/>
      <c r="M454" s="181"/>
      <c r="N454" s="181"/>
      <c r="O454" s="181"/>
      <c r="P454" s="181"/>
      <c r="Q454" s="181"/>
      <c r="R454" s="184"/>
      <c r="T454" s="185"/>
      <c r="U454" s="181"/>
      <c r="V454" s="181"/>
      <c r="W454" s="181"/>
      <c r="X454" s="181"/>
      <c r="Y454" s="181"/>
      <c r="Z454" s="181"/>
      <c r="AA454" s="186"/>
      <c r="AT454" s="187" t="s">
        <v>172</v>
      </c>
      <c r="AU454" s="187" t="s">
        <v>87</v>
      </c>
      <c r="AV454" s="11" t="s">
        <v>87</v>
      </c>
      <c r="AW454" s="11" t="s">
        <v>33</v>
      </c>
      <c r="AX454" s="11" t="s">
        <v>78</v>
      </c>
      <c r="AY454" s="187" t="s">
        <v>165</v>
      </c>
    </row>
    <row r="455" spans="2:65" s="11" customFormat="1" ht="16.5" customHeight="1">
      <c r="B455" s="180"/>
      <c r="C455" s="181"/>
      <c r="D455" s="181"/>
      <c r="E455" s="182" t="s">
        <v>5</v>
      </c>
      <c r="F455" s="286" t="s">
        <v>458</v>
      </c>
      <c r="G455" s="287"/>
      <c r="H455" s="287"/>
      <c r="I455" s="287"/>
      <c r="J455" s="181"/>
      <c r="K455" s="183">
        <v>6.46</v>
      </c>
      <c r="L455" s="181"/>
      <c r="M455" s="181"/>
      <c r="N455" s="181"/>
      <c r="O455" s="181"/>
      <c r="P455" s="181"/>
      <c r="Q455" s="181"/>
      <c r="R455" s="184"/>
      <c r="T455" s="185"/>
      <c r="U455" s="181"/>
      <c r="V455" s="181"/>
      <c r="W455" s="181"/>
      <c r="X455" s="181"/>
      <c r="Y455" s="181"/>
      <c r="Z455" s="181"/>
      <c r="AA455" s="186"/>
      <c r="AT455" s="187" t="s">
        <v>172</v>
      </c>
      <c r="AU455" s="187" t="s">
        <v>87</v>
      </c>
      <c r="AV455" s="11" t="s">
        <v>87</v>
      </c>
      <c r="AW455" s="11" t="s">
        <v>33</v>
      </c>
      <c r="AX455" s="11" t="s">
        <v>78</v>
      </c>
      <c r="AY455" s="187" t="s">
        <v>165</v>
      </c>
    </row>
    <row r="456" spans="2:65" s="11" customFormat="1" ht="16.5" customHeight="1">
      <c r="B456" s="180"/>
      <c r="C456" s="181"/>
      <c r="D456" s="181"/>
      <c r="E456" s="182" t="s">
        <v>5</v>
      </c>
      <c r="F456" s="286" t="s">
        <v>459</v>
      </c>
      <c r="G456" s="287"/>
      <c r="H456" s="287"/>
      <c r="I456" s="287"/>
      <c r="J456" s="181"/>
      <c r="K456" s="183">
        <v>2.66</v>
      </c>
      <c r="L456" s="181"/>
      <c r="M456" s="181"/>
      <c r="N456" s="181"/>
      <c r="O456" s="181"/>
      <c r="P456" s="181"/>
      <c r="Q456" s="181"/>
      <c r="R456" s="184"/>
      <c r="T456" s="185"/>
      <c r="U456" s="181"/>
      <c r="V456" s="181"/>
      <c r="W456" s="181"/>
      <c r="X456" s="181"/>
      <c r="Y456" s="181"/>
      <c r="Z456" s="181"/>
      <c r="AA456" s="186"/>
      <c r="AT456" s="187" t="s">
        <v>172</v>
      </c>
      <c r="AU456" s="187" t="s">
        <v>87</v>
      </c>
      <c r="AV456" s="11" t="s">
        <v>87</v>
      </c>
      <c r="AW456" s="11" t="s">
        <v>33</v>
      </c>
      <c r="AX456" s="11" t="s">
        <v>78</v>
      </c>
      <c r="AY456" s="187" t="s">
        <v>165</v>
      </c>
    </row>
    <row r="457" spans="2:65" s="12" customFormat="1" ht="16.5" customHeight="1">
      <c r="B457" s="188"/>
      <c r="C457" s="189"/>
      <c r="D457" s="189"/>
      <c r="E457" s="190" t="s">
        <v>5</v>
      </c>
      <c r="F457" s="288" t="s">
        <v>175</v>
      </c>
      <c r="G457" s="289"/>
      <c r="H457" s="289"/>
      <c r="I457" s="289"/>
      <c r="J457" s="189"/>
      <c r="K457" s="191">
        <v>13.01</v>
      </c>
      <c r="L457" s="189"/>
      <c r="M457" s="189"/>
      <c r="N457" s="189"/>
      <c r="O457" s="189"/>
      <c r="P457" s="189"/>
      <c r="Q457" s="189"/>
      <c r="R457" s="192"/>
      <c r="T457" s="193"/>
      <c r="U457" s="189"/>
      <c r="V457" s="189"/>
      <c r="W457" s="189"/>
      <c r="X457" s="189"/>
      <c r="Y457" s="189"/>
      <c r="Z457" s="189"/>
      <c r="AA457" s="194"/>
      <c r="AT457" s="195" t="s">
        <v>172</v>
      </c>
      <c r="AU457" s="195" t="s">
        <v>87</v>
      </c>
      <c r="AV457" s="12" t="s">
        <v>170</v>
      </c>
      <c r="AW457" s="12" t="s">
        <v>33</v>
      </c>
      <c r="AX457" s="12" t="s">
        <v>84</v>
      </c>
      <c r="AY457" s="195" t="s">
        <v>165</v>
      </c>
    </row>
    <row r="458" spans="2:65" s="1" customFormat="1" ht="25.5" customHeight="1">
      <c r="B458" s="135"/>
      <c r="C458" s="164" t="s">
        <v>460</v>
      </c>
      <c r="D458" s="164" t="s">
        <v>166</v>
      </c>
      <c r="E458" s="165" t="s">
        <v>461</v>
      </c>
      <c r="F458" s="281" t="s">
        <v>450</v>
      </c>
      <c r="G458" s="281"/>
      <c r="H458" s="281"/>
      <c r="I458" s="281"/>
      <c r="J458" s="166" t="s">
        <v>218</v>
      </c>
      <c r="K458" s="167">
        <v>18.23</v>
      </c>
      <c r="L458" s="282">
        <v>0</v>
      </c>
      <c r="M458" s="282"/>
      <c r="N458" s="283">
        <f>ROUND(L458*K458,3)</f>
        <v>0</v>
      </c>
      <c r="O458" s="283"/>
      <c r="P458" s="283"/>
      <c r="Q458" s="283"/>
      <c r="R458" s="138"/>
      <c r="T458" s="169" t="s">
        <v>5</v>
      </c>
      <c r="U458" s="47" t="s">
        <v>45</v>
      </c>
      <c r="V458" s="39"/>
      <c r="W458" s="170">
        <f>V458*K458</f>
        <v>0</v>
      </c>
      <c r="X458" s="170">
        <v>0</v>
      </c>
      <c r="Y458" s="170">
        <f>X458*K458</f>
        <v>0</v>
      </c>
      <c r="Z458" s="170">
        <v>0</v>
      </c>
      <c r="AA458" s="171">
        <f>Z458*K458</f>
        <v>0</v>
      </c>
      <c r="AR458" s="22" t="s">
        <v>170</v>
      </c>
      <c r="AT458" s="22" t="s">
        <v>166</v>
      </c>
      <c r="AU458" s="22" t="s">
        <v>87</v>
      </c>
      <c r="AY458" s="22" t="s">
        <v>165</v>
      </c>
      <c r="BE458" s="109">
        <f>IF(U458="základná",N458,0)</f>
        <v>0</v>
      </c>
      <c r="BF458" s="109">
        <f>IF(U458="znížená",N458,0)</f>
        <v>0</v>
      </c>
      <c r="BG458" s="109">
        <f>IF(U458="zákl. prenesená",N458,0)</f>
        <v>0</v>
      </c>
      <c r="BH458" s="109">
        <f>IF(U458="zníž. prenesená",N458,0)</f>
        <v>0</v>
      </c>
      <c r="BI458" s="109">
        <f>IF(U458="nulová",N458,0)</f>
        <v>0</v>
      </c>
      <c r="BJ458" s="22" t="s">
        <v>87</v>
      </c>
      <c r="BK458" s="172">
        <f>ROUND(L458*K458,3)</f>
        <v>0</v>
      </c>
      <c r="BL458" s="22" t="s">
        <v>170</v>
      </c>
      <c r="BM458" s="22" t="s">
        <v>462</v>
      </c>
    </row>
    <row r="459" spans="2:65" s="11" customFormat="1" ht="16.5" customHeight="1">
      <c r="B459" s="180"/>
      <c r="C459" s="181"/>
      <c r="D459" s="181"/>
      <c r="E459" s="182" t="s">
        <v>5</v>
      </c>
      <c r="F459" s="290" t="s">
        <v>463</v>
      </c>
      <c r="G459" s="291"/>
      <c r="H459" s="291"/>
      <c r="I459" s="291"/>
      <c r="J459" s="181"/>
      <c r="K459" s="183">
        <v>12.25</v>
      </c>
      <c r="L459" s="181"/>
      <c r="M459" s="181"/>
      <c r="N459" s="181"/>
      <c r="O459" s="181"/>
      <c r="P459" s="181"/>
      <c r="Q459" s="181"/>
      <c r="R459" s="184"/>
      <c r="T459" s="185"/>
      <c r="U459" s="181"/>
      <c r="V459" s="181"/>
      <c r="W459" s="181"/>
      <c r="X459" s="181"/>
      <c r="Y459" s="181"/>
      <c r="Z459" s="181"/>
      <c r="AA459" s="186"/>
      <c r="AT459" s="187" t="s">
        <v>172</v>
      </c>
      <c r="AU459" s="187" t="s">
        <v>87</v>
      </c>
      <c r="AV459" s="11" t="s">
        <v>87</v>
      </c>
      <c r="AW459" s="11" t="s">
        <v>33</v>
      </c>
      <c r="AX459" s="11" t="s">
        <v>78</v>
      </c>
      <c r="AY459" s="187" t="s">
        <v>165</v>
      </c>
    </row>
    <row r="460" spans="2:65" s="11" customFormat="1" ht="16.5" customHeight="1">
      <c r="B460" s="180"/>
      <c r="C460" s="181"/>
      <c r="D460" s="181"/>
      <c r="E460" s="182" t="s">
        <v>5</v>
      </c>
      <c r="F460" s="286" t="s">
        <v>464</v>
      </c>
      <c r="G460" s="287"/>
      <c r="H460" s="287"/>
      <c r="I460" s="287"/>
      <c r="J460" s="181"/>
      <c r="K460" s="183">
        <v>1.8</v>
      </c>
      <c r="L460" s="181"/>
      <c r="M460" s="181"/>
      <c r="N460" s="181"/>
      <c r="O460" s="181"/>
      <c r="P460" s="181"/>
      <c r="Q460" s="181"/>
      <c r="R460" s="184"/>
      <c r="T460" s="185"/>
      <c r="U460" s="181"/>
      <c r="V460" s="181"/>
      <c r="W460" s="181"/>
      <c r="X460" s="181"/>
      <c r="Y460" s="181"/>
      <c r="Z460" s="181"/>
      <c r="AA460" s="186"/>
      <c r="AT460" s="187" t="s">
        <v>172</v>
      </c>
      <c r="AU460" s="187" t="s">
        <v>87</v>
      </c>
      <c r="AV460" s="11" t="s">
        <v>87</v>
      </c>
      <c r="AW460" s="11" t="s">
        <v>33</v>
      </c>
      <c r="AX460" s="11" t="s">
        <v>78</v>
      </c>
      <c r="AY460" s="187" t="s">
        <v>165</v>
      </c>
    </row>
    <row r="461" spans="2:65" s="11" customFormat="1" ht="16.5" customHeight="1">
      <c r="B461" s="180"/>
      <c r="C461" s="181"/>
      <c r="D461" s="181"/>
      <c r="E461" s="182" t="s">
        <v>5</v>
      </c>
      <c r="F461" s="286" t="s">
        <v>465</v>
      </c>
      <c r="G461" s="287"/>
      <c r="H461" s="287"/>
      <c r="I461" s="287"/>
      <c r="J461" s="181"/>
      <c r="K461" s="183">
        <v>2.4700000000000002</v>
      </c>
      <c r="L461" s="181"/>
      <c r="M461" s="181"/>
      <c r="N461" s="181"/>
      <c r="O461" s="181"/>
      <c r="P461" s="181"/>
      <c r="Q461" s="181"/>
      <c r="R461" s="184"/>
      <c r="T461" s="185"/>
      <c r="U461" s="181"/>
      <c r="V461" s="181"/>
      <c r="W461" s="181"/>
      <c r="X461" s="181"/>
      <c r="Y461" s="181"/>
      <c r="Z461" s="181"/>
      <c r="AA461" s="186"/>
      <c r="AT461" s="187" t="s">
        <v>172</v>
      </c>
      <c r="AU461" s="187" t="s">
        <v>87</v>
      </c>
      <c r="AV461" s="11" t="s">
        <v>87</v>
      </c>
      <c r="AW461" s="11" t="s">
        <v>33</v>
      </c>
      <c r="AX461" s="11" t="s">
        <v>78</v>
      </c>
      <c r="AY461" s="187" t="s">
        <v>165</v>
      </c>
    </row>
    <row r="462" spans="2:65" s="11" customFormat="1" ht="16.5" customHeight="1">
      <c r="B462" s="180"/>
      <c r="C462" s="181"/>
      <c r="D462" s="181"/>
      <c r="E462" s="182" t="s">
        <v>5</v>
      </c>
      <c r="F462" s="286" t="s">
        <v>466</v>
      </c>
      <c r="G462" s="287"/>
      <c r="H462" s="287"/>
      <c r="I462" s="287"/>
      <c r="J462" s="181"/>
      <c r="K462" s="183">
        <v>1.71</v>
      </c>
      <c r="L462" s="181"/>
      <c r="M462" s="181"/>
      <c r="N462" s="181"/>
      <c r="O462" s="181"/>
      <c r="P462" s="181"/>
      <c r="Q462" s="181"/>
      <c r="R462" s="184"/>
      <c r="T462" s="185"/>
      <c r="U462" s="181"/>
      <c r="V462" s="181"/>
      <c r="W462" s="181"/>
      <c r="X462" s="181"/>
      <c r="Y462" s="181"/>
      <c r="Z462" s="181"/>
      <c r="AA462" s="186"/>
      <c r="AT462" s="187" t="s">
        <v>172</v>
      </c>
      <c r="AU462" s="187" t="s">
        <v>87</v>
      </c>
      <c r="AV462" s="11" t="s">
        <v>87</v>
      </c>
      <c r="AW462" s="11" t="s">
        <v>33</v>
      </c>
      <c r="AX462" s="11" t="s">
        <v>78</v>
      </c>
      <c r="AY462" s="187" t="s">
        <v>165</v>
      </c>
    </row>
    <row r="463" spans="2:65" s="12" customFormat="1" ht="16.5" customHeight="1">
      <c r="B463" s="188"/>
      <c r="C463" s="189"/>
      <c r="D463" s="189"/>
      <c r="E463" s="190" t="s">
        <v>5</v>
      </c>
      <c r="F463" s="288" t="s">
        <v>175</v>
      </c>
      <c r="G463" s="289"/>
      <c r="H463" s="289"/>
      <c r="I463" s="289"/>
      <c r="J463" s="189"/>
      <c r="K463" s="191">
        <v>18.23</v>
      </c>
      <c r="L463" s="189"/>
      <c r="M463" s="189"/>
      <c r="N463" s="189"/>
      <c r="O463" s="189"/>
      <c r="P463" s="189"/>
      <c r="Q463" s="189"/>
      <c r="R463" s="192"/>
      <c r="T463" s="193"/>
      <c r="U463" s="189"/>
      <c r="V463" s="189"/>
      <c r="W463" s="189"/>
      <c r="X463" s="189"/>
      <c r="Y463" s="189"/>
      <c r="Z463" s="189"/>
      <c r="AA463" s="194"/>
      <c r="AT463" s="195" t="s">
        <v>172</v>
      </c>
      <c r="AU463" s="195" t="s">
        <v>87</v>
      </c>
      <c r="AV463" s="12" t="s">
        <v>170</v>
      </c>
      <c r="AW463" s="12" t="s">
        <v>33</v>
      </c>
      <c r="AX463" s="12" t="s">
        <v>84</v>
      </c>
      <c r="AY463" s="195" t="s">
        <v>165</v>
      </c>
    </row>
    <row r="464" spans="2:65" s="1" customFormat="1" ht="38.25" customHeight="1">
      <c r="B464" s="135"/>
      <c r="C464" s="164" t="s">
        <v>328</v>
      </c>
      <c r="D464" s="164" t="s">
        <v>166</v>
      </c>
      <c r="E464" s="165" t="s">
        <v>467</v>
      </c>
      <c r="F464" s="281" t="s">
        <v>468</v>
      </c>
      <c r="G464" s="281"/>
      <c r="H464" s="281"/>
      <c r="I464" s="281"/>
      <c r="J464" s="166" t="s">
        <v>227</v>
      </c>
      <c r="K464" s="167">
        <v>201.99199999999999</v>
      </c>
      <c r="L464" s="282">
        <v>0</v>
      </c>
      <c r="M464" s="282"/>
      <c r="N464" s="283">
        <f>ROUND(L464*K464,3)</f>
        <v>0</v>
      </c>
      <c r="O464" s="283"/>
      <c r="P464" s="283"/>
      <c r="Q464" s="283"/>
      <c r="R464" s="138"/>
      <c r="T464" s="169" t="s">
        <v>5</v>
      </c>
      <c r="U464" s="47" t="s">
        <v>45</v>
      </c>
      <c r="V464" s="39"/>
      <c r="W464" s="170">
        <f>V464*K464</f>
        <v>0</v>
      </c>
      <c r="X464" s="170">
        <v>0</v>
      </c>
      <c r="Y464" s="170">
        <f>X464*K464</f>
        <v>0</v>
      </c>
      <c r="Z464" s="170">
        <v>0</v>
      </c>
      <c r="AA464" s="171">
        <f>Z464*K464</f>
        <v>0</v>
      </c>
      <c r="AR464" s="22" t="s">
        <v>170</v>
      </c>
      <c r="AT464" s="22" t="s">
        <v>166</v>
      </c>
      <c r="AU464" s="22" t="s">
        <v>87</v>
      </c>
      <c r="AY464" s="22" t="s">
        <v>165</v>
      </c>
      <c r="BE464" s="109">
        <f>IF(U464="základná",N464,0)</f>
        <v>0</v>
      </c>
      <c r="BF464" s="109">
        <f>IF(U464="znížená",N464,0)</f>
        <v>0</v>
      </c>
      <c r="BG464" s="109">
        <f>IF(U464="zákl. prenesená",N464,0)</f>
        <v>0</v>
      </c>
      <c r="BH464" s="109">
        <f>IF(U464="zníž. prenesená",N464,0)</f>
        <v>0</v>
      </c>
      <c r="BI464" s="109">
        <f>IF(U464="nulová",N464,0)</f>
        <v>0</v>
      </c>
      <c r="BJ464" s="22" t="s">
        <v>87</v>
      </c>
      <c r="BK464" s="172">
        <f>ROUND(L464*K464,3)</f>
        <v>0</v>
      </c>
      <c r="BL464" s="22" t="s">
        <v>170</v>
      </c>
      <c r="BM464" s="22" t="s">
        <v>469</v>
      </c>
    </row>
    <row r="465" spans="2:51" s="10" customFormat="1" ht="16.5" customHeight="1">
      <c r="B465" s="173"/>
      <c r="C465" s="174"/>
      <c r="D465" s="174"/>
      <c r="E465" s="175" t="s">
        <v>5</v>
      </c>
      <c r="F465" s="284" t="s">
        <v>295</v>
      </c>
      <c r="G465" s="285"/>
      <c r="H465" s="285"/>
      <c r="I465" s="285"/>
      <c r="J465" s="174"/>
      <c r="K465" s="175" t="s">
        <v>5</v>
      </c>
      <c r="L465" s="174"/>
      <c r="M465" s="174"/>
      <c r="N465" s="174"/>
      <c r="O465" s="174"/>
      <c r="P465" s="174"/>
      <c r="Q465" s="174"/>
      <c r="R465" s="176"/>
      <c r="T465" s="177"/>
      <c r="U465" s="174"/>
      <c r="V465" s="174"/>
      <c r="W465" s="174"/>
      <c r="X465" s="174"/>
      <c r="Y465" s="174"/>
      <c r="Z465" s="174"/>
      <c r="AA465" s="178"/>
      <c r="AT465" s="179" t="s">
        <v>172</v>
      </c>
      <c r="AU465" s="179" t="s">
        <v>87</v>
      </c>
      <c r="AV465" s="10" t="s">
        <v>84</v>
      </c>
      <c r="AW465" s="10" t="s">
        <v>33</v>
      </c>
      <c r="AX465" s="10" t="s">
        <v>78</v>
      </c>
      <c r="AY465" s="179" t="s">
        <v>165</v>
      </c>
    </row>
    <row r="466" spans="2:51" s="10" customFormat="1" ht="16.5" customHeight="1">
      <c r="B466" s="173"/>
      <c r="C466" s="174"/>
      <c r="D466" s="174"/>
      <c r="E466" s="175" t="s">
        <v>5</v>
      </c>
      <c r="F466" s="292" t="s">
        <v>296</v>
      </c>
      <c r="G466" s="293"/>
      <c r="H466" s="293"/>
      <c r="I466" s="293"/>
      <c r="J466" s="174"/>
      <c r="K466" s="175" t="s">
        <v>5</v>
      </c>
      <c r="L466" s="174"/>
      <c r="M466" s="174"/>
      <c r="N466" s="174"/>
      <c r="O466" s="174"/>
      <c r="P466" s="174"/>
      <c r="Q466" s="174"/>
      <c r="R466" s="176"/>
      <c r="T466" s="177"/>
      <c r="U466" s="174"/>
      <c r="V466" s="174"/>
      <c r="W466" s="174"/>
      <c r="X466" s="174"/>
      <c r="Y466" s="174"/>
      <c r="Z466" s="174"/>
      <c r="AA466" s="178"/>
      <c r="AT466" s="179" t="s">
        <v>172</v>
      </c>
      <c r="AU466" s="179" t="s">
        <v>87</v>
      </c>
      <c r="AV466" s="10" t="s">
        <v>84</v>
      </c>
      <c r="AW466" s="10" t="s">
        <v>33</v>
      </c>
      <c r="AX466" s="10" t="s">
        <v>78</v>
      </c>
      <c r="AY466" s="179" t="s">
        <v>165</v>
      </c>
    </row>
    <row r="467" spans="2:51" s="11" customFormat="1" ht="16.5" customHeight="1">
      <c r="B467" s="180"/>
      <c r="C467" s="181"/>
      <c r="D467" s="181"/>
      <c r="E467" s="182" t="s">
        <v>5</v>
      </c>
      <c r="F467" s="286" t="s">
        <v>297</v>
      </c>
      <c r="G467" s="287"/>
      <c r="H467" s="287"/>
      <c r="I467" s="287"/>
      <c r="J467" s="181"/>
      <c r="K467" s="183">
        <v>101.235</v>
      </c>
      <c r="L467" s="181"/>
      <c r="M467" s="181"/>
      <c r="N467" s="181"/>
      <c r="O467" s="181"/>
      <c r="P467" s="181"/>
      <c r="Q467" s="181"/>
      <c r="R467" s="184"/>
      <c r="T467" s="185"/>
      <c r="U467" s="181"/>
      <c r="V467" s="181"/>
      <c r="W467" s="181"/>
      <c r="X467" s="181"/>
      <c r="Y467" s="181"/>
      <c r="Z467" s="181"/>
      <c r="AA467" s="186"/>
      <c r="AT467" s="187" t="s">
        <v>172</v>
      </c>
      <c r="AU467" s="187" t="s">
        <v>87</v>
      </c>
      <c r="AV467" s="11" t="s">
        <v>87</v>
      </c>
      <c r="AW467" s="11" t="s">
        <v>33</v>
      </c>
      <c r="AX467" s="11" t="s">
        <v>78</v>
      </c>
      <c r="AY467" s="187" t="s">
        <v>165</v>
      </c>
    </row>
    <row r="468" spans="2:51" s="11" customFormat="1" ht="16.5" customHeight="1">
      <c r="B468" s="180"/>
      <c r="C468" s="181"/>
      <c r="D468" s="181"/>
      <c r="E468" s="182" t="s">
        <v>5</v>
      </c>
      <c r="F468" s="286" t="s">
        <v>298</v>
      </c>
      <c r="G468" s="287"/>
      <c r="H468" s="287"/>
      <c r="I468" s="287"/>
      <c r="J468" s="181"/>
      <c r="K468" s="183">
        <v>-1.3129999999999999</v>
      </c>
      <c r="L468" s="181"/>
      <c r="M468" s="181"/>
      <c r="N468" s="181"/>
      <c r="O468" s="181"/>
      <c r="P468" s="181"/>
      <c r="Q468" s="181"/>
      <c r="R468" s="184"/>
      <c r="T468" s="185"/>
      <c r="U468" s="181"/>
      <c r="V468" s="181"/>
      <c r="W468" s="181"/>
      <c r="X468" s="181"/>
      <c r="Y468" s="181"/>
      <c r="Z468" s="181"/>
      <c r="AA468" s="186"/>
      <c r="AT468" s="187" t="s">
        <v>172</v>
      </c>
      <c r="AU468" s="187" t="s">
        <v>87</v>
      </c>
      <c r="AV468" s="11" t="s">
        <v>87</v>
      </c>
      <c r="AW468" s="11" t="s">
        <v>33</v>
      </c>
      <c r="AX468" s="11" t="s">
        <v>78</v>
      </c>
      <c r="AY468" s="187" t="s">
        <v>165</v>
      </c>
    </row>
    <row r="469" spans="2:51" s="11" customFormat="1" ht="16.5" customHeight="1">
      <c r="B469" s="180"/>
      <c r="C469" s="181"/>
      <c r="D469" s="181"/>
      <c r="E469" s="182" t="s">
        <v>5</v>
      </c>
      <c r="F469" s="286" t="s">
        <v>299</v>
      </c>
      <c r="G469" s="287"/>
      <c r="H469" s="287"/>
      <c r="I469" s="287"/>
      <c r="J469" s="181"/>
      <c r="K469" s="183">
        <v>-2.5</v>
      </c>
      <c r="L469" s="181"/>
      <c r="M469" s="181"/>
      <c r="N469" s="181"/>
      <c r="O469" s="181"/>
      <c r="P469" s="181"/>
      <c r="Q469" s="181"/>
      <c r="R469" s="184"/>
      <c r="T469" s="185"/>
      <c r="U469" s="181"/>
      <c r="V469" s="181"/>
      <c r="W469" s="181"/>
      <c r="X469" s="181"/>
      <c r="Y469" s="181"/>
      <c r="Z469" s="181"/>
      <c r="AA469" s="186"/>
      <c r="AT469" s="187" t="s">
        <v>172</v>
      </c>
      <c r="AU469" s="187" t="s">
        <v>87</v>
      </c>
      <c r="AV469" s="11" t="s">
        <v>87</v>
      </c>
      <c r="AW469" s="11" t="s">
        <v>33</v>
      </c>
      <c r="AX469" s="11" t="s">
        <v>78</v>
      </c>
      <c r="AY469" s="187" t="s">
        <v>165</v>
      </c>
    </row>
    <row r="470" spans="2:51" s="11" customFormat="1" ht="16.5" customHeight="1">
      <c r="B470" s="180"/>
      <c r="C470" s="181"/>
      <c r="D470" s="181"/>
      <c r="E470" s="182" t="s">
        <v>5</v>
      </c>
      <c r="F470" s="286" t="s">
        <v>300</v>
      </c>
      <c r="G470" s="287"/>
      <c r="H470" s="287"/>
      <c r="I470" s="287"/>
      <c r="J470" s="181"/>
      <c r="K470" s="183">
        <v>-0.77</v>
      </c>
      <c r="L470" s="181"/>
      <c r="M470" s="181"/>
      <c r="N470" s="181"/>
      <c r="O470" s="181"/>
      <c r="P470" s="181"/>
      <c r="Q470" s="181"/>
      <c r="R470" s="184"/>
      <c r="T470" s="185"/>
      <c r="U470" s="181"/>
      <c r="V470" s="181"/>
      <c r="W470" s="181"/>
      <c r="X470" s="181"/>
      <c r="Y470" s="181"/>
      <c r="Z470" s="181"/>
      <c r="AA470" s="186"/>
      <c r="AT470" s="187" t="s">
        <v>172</v>
      </c>
      <c r="AU470" s="187" t="s">
        <v>87</v>
      </c>
      <c r="AV470" s="11" t="s">
        <v>87</v>
      </c>
      <c r="AW470" s="11" t="s">
        <v>33</v>
      </c>
      <c r="AX470" s="11" t="s">
        <v>78</v>
      </c>
      <c r="AY470" s="187" t="s">
        <v>165</v>
      </c>
    </row>
    <row r="471" spans="2:51" s="11" customFormat="1" ht="16.5" customHeight="1">
      <c r="B471" s="180"/>
      <c r="C471" s="181"/>
      <c r="D471" s="181"/>
      <c r="E471" s="182" t="s">
        <v>5</v>
      </c>
      <c r="F471" s="286" t="s">
        <v>301</v>
      </c>
      <c r="G471" s="287"/>
      <c r="H471" s="287"/>
      <c r="I471" s="287"/>
      <c r="J471" s="181"/>
      <c r="K471" s="183">
        <v>-0.7</v>
      </c>
      <c r="L471" s="181"/>
      <c r="M471" s="181"/>
      <c r="N471" s="181"/>
      <c r="O471" s="181"/>
      <c r="P471" s="181"/>
      <c r="Q471" s="181"/>
      <c r="R471" s="184"/>
      <c r="T471" s="185"/>
      <c r="U471" s="181"/>
      <c r="V471" s="181"/>
      <c r="W471" s="181"/>
      <c r="X471" s="181"/>
      <c r="Y471" s="181"/>
      <c r="Z471" s="181"/>
      <c r="AA471" s="186"/>
      <c r="AT471" s="187" t="s">
        <v>172</v>
      </c>
      <c r="AU471" s="187" t="s">
        <v>87</v>
      </c>
      <c r="AV471" s="11" t="s">
        <v>87</v>
      </c>
      <c r="AW471" s="11" t="s">
        <v>33</v>
      </c>
      <c r="AX471" s="11" t="s">
        <v>78</v>
      </c>
      <c r="AY471" s="187" t="s">
        <v>165</v>
      </c>
    </row>
    <row r="472" spans="2:51" s="11" customFormat="1" ht="16.5" customHeight="1">
      <c r="B472" s="180"/>
      <c r="C472" s="181"/>
      <c r="D472" s="181"/>
      <c r="E472" s="182" t="s">
        <v>5</v>
      </c>
      <c r="F472" s="286" t="s">
        <v>302</v>
      </c>
      <c r="G472" s="287"/>
      <c r="H472" s="287"/>
      <c r="I472" s="287"/>
      <c r="J472" s="181"/>
      <c r="K472" s="183">
        <v>-2.42</v>
      </c>
      <c r="L472" s="181"/>
      <c r="M472" s="181"/>
      <c r="N472" s="181"/>
      <c r="O472" s="181"/>
      <c r="P472" s="181"/>
      <c r="Q472" s="181"/>
      <c r="R472" s="184"/>
      <c r="T472" s="185"/>
      <c r="U472" s="181"/>
      <c r="V472" s="181"/>
      <c r="W472" s="181"/>
      <c r="X472" s="181"/>
      <c r="Y472" s="181"/>
      <c r="Z472" s="181"/>
      <c r="AA472" s="186"/>
      <c r="AT472" s="187" t="s">
        <v>172</v>
      </c>
      <c r="AU472" s="187" t="s">
        <v>87</v>
      </c>
      <c r="AV472" s="11" t="s">
        <v>87</v>
      </c>
      <c r="AW472" s="11" t="s">
        <v>33</v>
      </c>
      <c r="AX472" s="11" t="s">
        <v>78</v>
      </c>
      <c r="AY472" s="187" t="s">
        <v>165</v>
      </c>
    </row>
    <row r="473" spans="2:51" s="13" customFormat="1" ht="16.5" customHeight="1">
      <c r="B473" s="196"/>
      <c r="C473" s="197"/>
      <c r="D473" s="197"/>
      <c r="E473" s="198" t="s">
        <v>5</v>
      </c>
      <c r="F473" s="294" t="s">
        <v>294</v>
      </c>
      <c r="G473" s="295"/>
      <c r="H473" s="295"/>
      <c r="I473" s="295"/>
      <c r="J473" s="197"/>
      <c r="K473" s="199">
        <v>93.531999999999996</v>
      </c>
      <c r="L473" s="197"/>
      <c r="M473" s="197"/>
      <c r="N473" s="197"/>
      <c r="O473" s="197"/>
      <c r="P473" s="197"/>
      <c r="Q473" s="197"/>
      <c r="R473" s="200"/>
      <c r="T473" s="201"/>
      <c r="U473" s="197"/>
      <c r="V473" s="197"/>
      <c r="W473" s="197"/>
      <c r="X473" s="197"/>
      <c r="Y473" s="197"/>
      <c r="Z473" s="197"/>
      <c r="AA473" s="202"/>
      <c r="AT473" s="203" t="s">
        <v>172</v>
      </c>
      <c r="AU473" s="203" t="s">
        <v>87</v>
      </c>
      <c r="AV473" s="13" t="s">
        <v>90</v>
      </c>
      <c r="AW473" s="13" t="s">
        <v>33</v>
      </c>
      <c r="AX473" s="13" t="s">
        <v>78</v>
      </c>
      <c r="AY473" s="203" t="s">
        <v>165</v>
      </c>
    </row>
    <row r="474" spans="2:51" s="10" customFormat="1" ht="16.5" customHeight="1">
      <c r="B474" s="173"/>
      <c r="C474" s="174"/>
      <c r="D474" s="174"/>
      <c r="E474" s="175" t="s">
        <v>5</v>
      </c>
      <c r="F474" s="292" t="s">
        <v>303</v>
      </c>
      <c r="G474" s="293"/>
      <c r="H474" s="293"/>
      <c r="I474" s="293"/>
      <c r="J474" s="174"/>
      <c r="K474" s="175" t="s">
        <v>5</v>
      </c>
      <c r="L474" s="174"/>
      <c r="M474" s="174"/>
      <c r="N474" s="174"/>
      <c r="O474" s="174"/>
      <c r="P474" s="174"/>
      <c r="Q474" s="174"/>
      <c r="R474" s="176"/>
      <c r="T474" s="177"/>
      <c r="U474" s="174"/>
      <c r="V474" s="174"/>
      <c r="W474" s="174"/>
      <c r="X474" s="174"/>
      <c r="Y474" s="174"/>
      <c r="Z474" s="174"/>
      <c r="AA474" s="178"/>
      <c r="AT474" s="179" t="s">
        <v>172</v>
      </c>
      <c r="AU474" s="179" t="s">
        <v>87</v>
      </c>
      <c r="AV474" s="10" t="s">
        <v>84</v>
      </c>
      <c r="AW474" s="10" t="s">
        <v>33</v>
      </c>
      <c r="AX474" s="10" t="s">
        <v>78</v>
      </c>
      <c r="AY474" s="179" t="s">
        <v>165</v>
      </c>
    </row>
    <row r="475" spans="2:51" s="11" customFormat="1" ht="16.5" customHeight="1">
      <c r="B475" s="180"/>
      <c r="C475" s="181"/>
      <c r="D475" s="181"/>
      <c r="E475" s="182" t="s">
        <v>5</v>
      </c>
      <c r="F475" s="286" t="s">
        <v>304</v>
      </c>
      <c r="G475" s="287"/>
      <c r="H475" s="287"/>
      <c r="I475" s="287"/>
      <c r="J475" s="181"/>
      <c r="K475" s="183">
        <v>119.1</v>
      </c>
      <c r="L475" s="181"/>
      <c r="M475" s="181"/>
      <c r="N475" s="181"/>
      <c r="O475" s="181"/>
      <c r="P475" s="181"/>
      <c r="Q475" s="181"/>
      <c r="R475" s="184"/>
      <c r="T475" s="185"/>
      <c r="U475" s="181"/>
      <c r="V475" s="181"/>
      <c r="W475" s="181"/>
      <c r="X475" s="181"/>
      <c r="Y475" s="181"/>
      <c r="Z475" s="181"/>
      <c r="AA475" s="186"/>
      <c r="AT475" s="187" t="s">
        <v>172</v>
      </c>
      <c r="AU475" s="187" t="s">
        <v>87</v>
      </c>
      <c r="AV475" s="11" t="s">
        <v>87</v>
      </c>
      <c r="AW475" s="11" t="s">
        <v>33</v>
      </c>
      <c r="AX475" s="11" t="s">
        <v>78</v>
      </c>
      <c r="AY475" s="187" t="s">
        <v>165</v>
      </c>
    </row>
    <row r="476" spans="2:51" s="11" customFormat="1" ht="16.5" customHeight="1">
      <c r="B476" s="180"/>
      <c r="C476" s="181"/>
      <c r="D476" s="181"/>
      <c r="E476" s="182" t="s">
        <v>5</v>
      </c>
      <c r="F476" s="286" t="s">
        <v>305</v>
      </c>
      <c r="G476" s="287"/>
      <c r="H476" s="287"/>
      <c r="I476" s="287"/>
      <c r="J476" s="181"/>
      <c r="K476" s="183">
        <v>-6.46</v>
      </c>
      <c r="L476" s="181"/>
      <c r="M476" s="181"/>
      <c r="N476" s="181"/>
      <c r="O476" s="181"/>
      <c r="P476" s="181"/>
      <c r="Q476" s="181"/>
      <c r="R476" s="184"/>
      <c r="T476" s="185"/>
      <c r="U476" s="181"/>
      <c r="V476" s="181"/>
      <c r="W476" s="181"/>
      <c r="X476" s="181"/>
      <c r="Y476" s="181"/>
      <c r="Z476" s="181"/>
      <c r="AA476" s="186"/>
      <c r="AT476" s="187" t="s">
        <v>172</v>
      </c>
      <c r="AU476" s="187" t="s">
        <v>87</v>
      </c>
      <c r="AV476" s="11" t="s">
        <v>87</v>
      </c>
      <c r="AW476" s="11" t="s">
        <v>33</v>
      </c>
      <c r="AX476" s="11" t="s">
        <v>78</v>
      </c>
      <c r="AY476" s="187" t="s">
        <v>165</v>
      </c>
    </row>
    <row r="477" spans="2:51" s="11" customFormat="1" ht="16.5" customHeight="1">
      <c r="B477" s="180"/>
      <c r="C477" s="181"/>
      <c r="D477" s="181"/>
      <c r="E477" s="182" t="s">
        <v>5</v>
      </c>
      <c r="F477" s="286" t="s">
        <v>306</v>
      </c>
      <c r="G477" s="287"/>
      <c r="H477" s="287"/>
      <c r="I477" s="287"/>
      <c r="J477" s="181"/>
      <c r="K477" s="183">
        <v>-2.4700000000000002</v>
      </c>
      <c r="L477" s="181"/>
      <c r="M477" s="181"/>
      <c r="N477" s="181"/>
      <c r="O477" s="181"/>
      <c r="P477" s="181"/>
      <c r="Q477" s="181"/>
      <c r="R477" s="184"/>
      <c r="T477" s="185"/>
      <c r="U477" s="181"/>
      <c r="V477" s="181"/>
      <c r="W477" s="181"/>
      <c r="X477" s="181"/>
      <c r="Y477" s="181"/>
      <c r="Z477" s="181"/>
      <c r="AA477" s="186"/>
      <c r="AT477" s="187" t="s">
        <v>172</v>
      </c>
      <c r="AU477" s="187" t="s">
        <v>87</v>
      </c>
      <c r="AV477" s="11" t="s">
        <v>87</v>
      </c>
      <c r="AW477" s="11" t="s">
        <v>33</v>
      </c>
      <c r="AX477" s="11" t="s">
        <v>78</v>
      </c>
      <c r="AY477" s="187" t="s">
        <v>165</v>
      </c>
    </row>
    <row r="478" spans="2:51" s="11" customFormat="1" ht="16.5" customHeight="1">
      <c r="B478" s="180"/>
      <c r="C478" s="181"/>
      <c r="D478" s="181"/>
      <c r="E478" s="182" t="s">
        <v>5</v>
      </c>
      <c r="F478" s="286" t="s">
        <v>307</v>
      </c>
      <c r="G478" s="287"/>
      <c r="H478" s="287"/>
      <c r="I478" s="287"/>
      <c r="J478" s="181"/>
      <c r="K478" s="183">
        <v>-1.71</v>
      </c>
      <c r="L478" s="181"/>
      <c r="M478" s="181"/>
      <c r="N478" s="181"/>
      <c r="O478" s="181"/>
      <c r="P478" s="181"/>
      <c r="Q478" s="181"/>
      <c r="R478" s="184"/>
      <c r="T478" s="185"/>
      <c r="U478" s="181"/>
      <c r="V478" s="181"/>
      <c r="W478" s="181"/>
      <c r="X478" s="181"/>
      <c r="Y478" s="181"/>
      <c r="Z478" s="181"/>
      <c r="AA478" s="186"/>
      <c r="AT478" s="187" t="s">
        <v>172</v>
      </c>
      <c r="AU478" s="187" t="s">
        <v>87</v>
      </c>
      <c r="AV478" s="11" t="s">
        <v>87</v>
      </c>
      <c r="AW478" s="11" t="s">
        <v>33</v>
      </c>
      <c r="AX478" s="11" t="s">
        <v>78</v>
      </c>
      <c r="AY478" s="187" t="s">
        <v>165</v>
      </c>
    </row>
    <row r="479" spans="2:51" s="13" customFormat="1" ht="16.5" customHeight="1">
      <c r="B479" s="196"/>
      <c r="C479" s="197"/>
      <c r="D479" s="197"/>
      <c r="E479" s="198" t="s">
        <v>5</v>
      </c>
      <c r="F479" s="294" t="s">
        <v>294</v>
      </c>
      <c r="G479" s="295"/>
      <c r="H479" s="295"/>
      <c r="I479" s="295"/>
      <c r="J479" s="197"/>
      <c r="K479" s="199">
        <v>108.46</v>
      </c>
      <c r="L479" s="197"/>
      <c r="M479" s="197"/>
      <c r="N479" s="197"/>
      <c r="O479" s="197"/>
      <c r="P479" s="197"/>
      <c r="Q479" s="197"/>
      <c r="R479" s="200"/>
      <c r="T479" s="201"/>
      <c r="U479" s="197"/>
      <c r="V479" s="197"/>
      <c r="W479" s="197"/>
      <c r="X479" s="197"/>
      <c r="Y479" s="197"/>
      <c r="Z479" s="197"/>
      <c r="AA479" s="202"/>
      <c r="AT479" s="203" t="s">
        <v>172</v>
      </c>
      <c r="AU479" s="203" t="s">
        <v>87</v>
      </c>
      <c r="AV479" s="13" t="s">
        <v>90</v>
      </c>
      <c r="AW479" s="13" t="s">
        <v>33</v>
      </c>
      <c r="AX479" s="13" t="s">
        <v>78</v>
      </c>
      <c r="AY479" s="203" t="s">
        <v>165</v>
      </c>
    </row>
    <row r="480" spans="2:51" s="12" customFormat="1" ht="16.5" customHeight="1">
      <c r="B480" s="188"/>
      <c r="C480" s="189"/>
      <c r="D480" s="189"/>
      <c r="E480" s="190" t="s">
        <v>5</v>
      </c>
      <c r="F480" s="288" t="s">
        <v>175</v>
      </c>
      <c r="G480" s="289"/>
      <c r="H480" s="289"/>
      <c r="I480" s="289"/>
      <c r="J480" s="189"/>
      <c r="K480" s="191">
        <v>201.99199999999999</v>
      </c>
      <c r="L480" s="189"/>
      <c r="M480" s="189"/>
      <c r="N480" s="189"/>
      <c r="O480" s="189"/>
      <c r="P480" s="189"/>
      <c r="Q480" s="189"/>
      <c r="R480" s="192"/>
      <c r="T480" s="193"/>
      <c r="U480" s="189"/>
      <c r="V480" s="189"/>
      <c r="W480" s="189"/>
      <c r="X480" s="189"/>
      <c r="Y480" s="189"/>
      <c r="Z480" s="189"/>
      <c r="AA480" s="194"/>
      <c r="AT480" s="195" t="s">
        <v>172</v>
      </c>
      <c r="AU480" s="195" t="s">
        <v>87</v>
      </c>
      <c r="AV480" s="12" t="s">
        <v>170</v>
      </c>
      <c r="AW480" s="12" t="s">
        <v>33</v>
      </c>
      <c r="AX480" s="12" t="s">
        <v>84</v>
      </c>
      <c r="AY480" s="195" t="s">
        <v>165</v>
      </c>
    </row>
    <row r="481" spans="2:65" s="1" customFormat="1" ht="51" customHeight="1">
      <c r="B481" s="135"/>
      <c r="C481" s="164" t="s">
        <v>470</v>
      </c>
      <c r="D481" s="164" t="s">
        <v>166</v>
      </c>
      <c r="E481" s="165" t="s">
        <v>471</v>
      </c>
      <c r="F481" s="281" t="s">
        <v>472</v>
      </c>
      <c r="G481" s="281"/>
      <c r="H481" s="281"/>
      <c r="I481" s="281"/>
      <c r="J481" s="166" t="s">
        <v>227</v>
      </c>
      <c r="K481" s="167">
        <v>107.795</v>
      </c>
      <c r="L481" s="282">
        <v>0</v>
      </c>
      <c r="M481" s="282"/>
      <c r="N481" s="283">
        <f>ROUND(L481*K481,3)</f>
        <v>0</v>
      </c>
      <c r="O481" s="283"/>
      <c r="P481" s="283"/>
      <c r="Q481" s="283"/>
      <c r="R481" s="138"/>
      <c r="T481" s="169" t="s">
        <v>5</v>
      </c>
      <c r="U481" s="47" t="s">
        <v>45</v>
      </c>
      <c r="V481" s="39"/>
      <c r="W481" s="170">
        <f>V481*K481</f>
        <v>0</v>
      </c>
      <c r="X481" s="170">
        <v>0</v>
      </c>
      <c r="Y481" s="170">
        <f>X481*K481</f>
        <v>0</v>
      </c>
      <c r="Z481" s="170">
        <v>0</v>
      </c>
      <c r="AA481" s="171">
        <f>Z481*K481</f>
        <v>0</v>
      </c>
      <c r="AR481" s="22" t="s">
        <v>170</v>
      </c>
      <c r="AT481" s="22" t="s">
        <v>166</v>
      </c>
      <c r="AU481" s="22" t="s">
        <v>87</v>
      </c>
      <c r="AY481" s="22" t="s">
        <v>165</v>
      </c>
      <c r="BE481" s="109">
        <f>IF(U481="základná",N481,0)</f>
        <v>0</v>
      </c>
      <c r="BF481" s="109">
        <f>IF(U481="znížená",N481,0)</f>
        <v>0</v>
      </c>
      <c r="BG481" s="109">
        <f>IF(U481="zákl. prenesená",N481,0)</f>
        <v>0</v>
      </c>
      <c r="BH481" s="109">
        <f>IF(U481="zníž. prenesená",N481,0)</f>
        <v>0</v>
      </c>
      <c r="BI481" s="109">
        <f>IF(U481="nulová",N481,0)</f>
        <v>0</v>
      </c>
      <c r="BJ481" s="22" t="s">
        <v>87</v>
      </c>
      <c r="BK481" s="172">
        <f>ROUND(L481*K481,3)</f>
        <v>0</v>
      </c>
      <c r="BL481" s="22" t="s">
        <v>170</v>
      </c>
      <c r="BM481" s="22" t="s">
        <v>473</v>
      </c>
    </row>
    <row r="482" spans="2:65" s="10" customFormat="1" ht="16.5" customHeight="1">
      <c r="B482" s="173"/>
      <c r="C482" s="174"/>
      <c r="D482" s="174"/>
      <c r="E482" s="175" t="s">
        <v>5</v>
      </c>
      <c r="F482" s="284" t="s">
        <v>295</v>
      </c>
      <c r="G482" s="285"/>
      <c r="H482" s="285"/>
      <c r="I482" s="285"/>
      <c r="J482" s="174"/>
      <c r="K482" s="175" t="s">
        <v>5</v>
      </c>
      <c r="L482" s="174"/>
      <c r="M482" s="174"/>
      <c r="N482" s="174"/>
      <c r="O482" s="174"/>
      <c r="P482" s="174"/>
      <c r="Q482" s="174"/>
      <c r="R482" s="176"/>
      <c r="T482" s="177"/>
      <c r="U482" s="174"/>
      <c r="V482" s="174"/>
      <c r="W482" s="174"/>
      <c r="X482" s="174"/>
      <c r="Y482" s="174"/>
      <c r="Z482" s="174"/>
      <c r="AA482" s="178"/>
      <c r="AT482" s="179" t="s">
        <v>172</v>
      </c>
      <c r="AU482" s="179" t="s">
        <v>87</v>
      </c>
      <c r="AV482" s="10" t="s">
        <v>84</v>
      </c>
      <c r="AW482" s="10" t="s">
        <v>33</v>
      </c>
      <c r="AX482" s="10" t="s">
        <v>78</v>
      </c>
      <c r="AY482" s="179" t="s">
        <v>165</v>
      </c>
    </row>
    <row r="483" spans="2:65" s="10" customFormat="1" ht="16.5" customHeight="1">
      <c r="B483" s="173"/>
      <c r="C483" s="174"/>
      <c r="D483" s="174"/>
      <c r="E483" s="175" t="s">
        <v>5</v>
      </c>
      <c r="F483" s="292" t="s">
        <v>335</v>
      </c>
      <c r="G483" s="293"/>
      <c r="H483" s="293"/>
      <c r="I483" s="293"/>
      <c r="J483" s="174"/>
      <c r="K483" s="175" t="s">
        <v>5</v>
      </c>
      <c r="L483" s="174"/>
      <c r="M483" s="174"/>
      <c r="N483" s="174"/>
      <c r="O483" s="174"/>
      <c r="P483" s="174"/>
      <c r="Q483" s="174"/>
      <c r="R483" s="176"/>
      <c r="T483" s="177"/>
      <c r="U483" s="174"/>
      <c r="V483" s="174"/>
      <c r="W483" s="174"/>
      <c r="X483" s="174"/>
      <c r="Y483" s="174"/>
      <c r="Z483" s="174"/>
      <c r="AA483" s="178"/>
      <c r="AT483" s="179" t="s">
        <v>172</v>
      </c>
      <c r="AU483" s="179" t="s">
        <v>87</v>
      </c>
      <c r="AV483" s="10" t="s">
        <v>84</v>
      </c>
      <c r="AW483" s="10" t="s">
        <v>33</v>
      </c>
      <c r="AX483" s="10" t="s">
        <v>78</v>
      </c>
      <c r="AY483" s="179" t="s">
        <v>165</v>
      </c>
    </row>
    <row r="484" spans="2:65" s="11" customFormat="1" ht="16.5" customHeight="1">
      <c r="B484" s="180"/>
      <c r="C484" s="181"/>
      <c r="D484" s="181"/>
      <c r="E484" s="182" t="s">
        <v>5</v>
      </c>
      <c r="F484" s="286" t="s">
        <v>336</v>
      </c>
      <c r="G484" s="287"/>
      <c r="H484" s="287"/>
      <c r="I484" s="287"/>
      <c r="J484" s="181"/>
      <c r="K484" s="183">
        <v>49.4</v>
      </c>
      <c r="L484" s="181"/>
      <c r="M484" s="181"/>
      <c r="N484" s="181"/>
      <c r="O484" s="181"/>
      <c r="P484" s="181"/>
      <c r="Q484" s="181"/>
      <c r="R484" s="184"/>
      <c r="T484" s="185"/>
      <c r="U484" s="181"/>
      <c r="V484" s="181"/>
      <c r="W484" s="181"/>
      <c r="X484" s="181"/>
      <c r="Y484" s="181"/>
      <c r="Z484" s="181"/>
      <c r="AA484" s="186"/>
      <c r="AT484" s="187" t="s">
        <v>172</v>
      </c>
      <c r="AU484" s="187" t="s">
        <v>87</v>
      </c>
      <c r="AV484" s="11" t="s">
        <v>87</v>
      </c>
      <c r="AW484" s="11" t="s">
        <v>33</v>
      </c>
      <c r="AX484" s="11" t="s">
        <v>78</v>
      </c>
      <c r="AY484" s="187" t="s">
        <v>165</v>
      </c>
    </row>
    <row r="485" spans="2:65" s="11" customFormat="1" ht="16.5" customHeight="1">
      <c r="B485" s="180"/>
      <c r="C485" s="181"/>
      <c r="D485" s="181"/>
      <c r="E485" s="182" t="s">
        <v>5</v>
      </c>
      <c r="F485" s="286" t="s">
        <v>337</v>
      </c>
      <c r="G485" s="287"/>
      <c r="H485" s="287"/>
      <c r="I485" s="287"/>
      <c r="J485" s="181"/>
      <c r="K485" s="183">
        <v>-1.2250000000000001</v>
      </c>
      <c r="L485" s="181"/>
      <c r="M485" s="181"/>
      <c r="N485" s="181"/>
      <c r="O485" s="181"/>
      <c r="P485" s="181"/>
      <c r="Q485" s="181"/>
      <c r="R485" s="184"/>
      <c r="T485" s="185"/>
      <c r="U485" s="181"/>
      <c r="V485" s="181"/>
      <c r="W485" s="181"/>
      <c r="X485" s="181"/>
      <c r="Y485" s="181"/>
      <c r="Z485" s="181"/>
      <c r="AA485" s="186"/>
      <c r="AT485" s="187" t="s">
        <v>172</v>
      </c>
      <c r="AU485" s="187" t="s">
        <v>87</v>
      </c>
      <c r="AV485" s="11" t="s">
        <v>87</v>
      </c>
      <c r="AW485" s="11" t="s">
        <v>33</v>
      </c>
      <c r="AX485" s="11" t="s">
        <v>78</v>
      </c>
      <c r="AY485" s="187" t="s">
        <v>165</v>
      </c>
    </row>
    <row r="486" spans="2:65" s="11" customFormat="1" ht="16.5" customHeight="1">
      <c r="B486" s="180"/>
      <c r="C486" s="181"/>
      <c r="D486" s="181"/>
      <c r="E486" s="182" t="s">
        <v>5</v>
      </c>
      <c r="F486" s="286" t="s">
        <v>338</v>
      </c>
      <c r="G486" s="287"/>
      <c r="H486" s="287"/>
      <c r="I486" s="287"/>
      <c r="J486" s="181"/>
      <c r="K486" s="183">
        <v>-1.8</v>
      </c>
      <c r="L486" s="181"/>
      <c r="M486" s="181"/>
      <c r="N486" s="181"/>
      <c r="O486" s="181"/>
      <c r="P486" s="181"/>
      <c r="Q486" s="181"/>
      <c r="R486" s="184"/>
      <c r="T486" s="185"/>
      <c r="U486" s="181"/>
      <c r="V486" s="181"/>
      <c r="W486" s="181"/>
      <c r="X486" s="181"/>
      <c r="Y486" s="181"/>
      <c r="Z486" s="181"/>
      <c r="AA486" s="186"/>
      <c r="AT486" s="187" t="s">
        <v>172</v>
      </c>
      <c r="AU486" s="187" t="s">
        <v>87</v>
      </c>
      <c r="AV486" s="11" t="s">
        <v>87</v>
      </c>
      <c r="AW486" s="11" t="s">
        <v>33</v>
      </c>
      <c r="AX486" s="11" t="s">
        <v>78</v>
      </c>
      <c r="AY486" s="187" t="s">
        <v>165</v>
      </c>
    </row>
    <row r="487" spans="2:65" s="13" customFormat="1" ht="16.5" customHeight="1">
      <c r="B487" s="196"/>
      <c r="C487" s="197"/>
      <c r="D487" s="197"/>
      <c r="E487" s="198" t="s">
        <v>5</v>
      </c>
      <c r="F487" s="294" t="s">
        <v>294</v>
      </c>
      <c r="G487" s="295"/>
      <c r="H487" s="295"/>
      <c r="I487" s="295"/>
      <c r="J487" s="197"/>
      <c r="K487" s="199">
        <v>46.375</v>
      </c>
      <c r="L487" s="197"/>
      <c r="M487" s="197"/>
      <c r="N487" s="197"/>
      <c r="O487" s="197"/>
      <c r="P487" s="197"/>
      <c r="Q487" s="197"/>
      <c r="R487" s="200"/>
      <c r="T487" s="201"/>
      <c r="U487" s="197"/>
      <c r="V487" s="197"/>
      <c r="W487" s="197"/>
      <c r="X487" s="197"/>
      <c r="Y487" s="197"/>
      <c r="Z487" s="197"/>
      <c r="AA487" s="202"/>
      <c r="AT487" s="203" t="s">
        <v>172</v>
      </c>
      <c r="AU487" s="203" t="s">
        <v>87</v>
      </c>
      <c r="AV487" s="13" t="s">
        <v>90</v>
      </c>
      <c r="AW487" s="13" t="s">
        <v>33</v>
      </c>
      <c r="AX487" s="13" t="s">
        <v>78</v>
      </c>
      <c r="AY487" s="203" t="s">
        <v>165</v>
      </c>
    </row>
    <row r="488" spans="2:65" s="10" customFormat="1" ht="16.5" customHeight="1">
      <c r="B488" s="173"/>
      <c r="C488" s="174"/>
      <c r="D488" s="174"/>
      <c r="E488" s="175" t="s">
        <v>5</v>
      </c>
      <c r="F488" s="292" t="s">
        <v>339</v>
      </c>
      <c r="G488" s="293"/>
      <c r="H488" s="293"/>
      <c r="I488" s="293"/>
      <c r="J488" s="174"/>
      <c r="K488" s="175" t="s">
        <v>5</v>
      </c>
      <c r="L488" s="174"/>
      <c r="M488" s="174"/>
      <c r="N488" s="174"/>
      <c r="O488" s="174"/>
      <c r="P488" s="174"/>
      <c r="Q488" s="174"/>
      <c r="R488" s="176"/>
      <c r="T488" s="177"/>
      <c r="U488" s="174"/>
      <c r="V488" s="174"/>
      <c r="W488" s="174"/>
      <c r="X488" s="174"/>
      <c r="Y488" s="174"/>
      <c r="Z488" s="174"/>
      <c r="AA488" s="178"/>
      <c r="AT488" s="179" t="s">
        <v>172</v>
      </c>
      <c r="AU488" s="179" t="s">
        <v>87</v>
      </c>
      <c r="AV488" s="10" t="s">
        <v>84</v>
      </c>
      <c r="AW488" s="10" t="s">
        <v>33</v>
      </c>
      <c r="AX488" s="10" t="s">
        <v>78</v>
      </c>
      <c r="AY488" s="179" t="s">
        <v>165</v>
      </c>
    </row>
    <row r="489" spans="2:65" s="11" customFormat="1" ht="16.5" customHeight="1">
      <c r="B489" s="180"/>
      <c r="C489" s="181"/>
      <c r="D489" s="181"/>
      <c r="E489" s="182" t="s">
        <v>5</v>
      </c>
      <c r="F489" s="286" t="s">
        <v>340</v>
      </c>
      <c r="G489" s="287"/>
      <c r="H489" s="287"/>
      <c r="I489" s="287"/>
      <c r="J489" s="181"/>
      <c r="K489" s="183">
        <v>70.3</v>
      </c>
      <c r="L489" s="181"/>
      <c r="M489" s="181"/>
      <c r="N489" s="181"/>
      <c r="O489" s="181"/>
      <c r="P489" s="181"/>
      <c r="Q489" s="181"/>
      <c r="R489" s="184"/>
      <c r="T489" s="185"/>
      <c r="U489" s="181"/>
      <c r="V489" s="181"/>
      <c r="W489" s="181"/>
      <c r="X489" s="181"/>
      <c r="Y489" s="181"/>
      <c r="Z489" s="181"/>
      <c r="AA489" s="186"/>
      <c r="AT489" s="187" t="s">
        <v>172</v>
      </c>
      <c r="AU489" s="187" t="s">
        <v>87</v>
      </c>
      <c r="AV489" s="11" t="s">
        <v>87</v>
      </c>
      <c r="AW489" s="11" t="s">
        <v>33</v>
      </c>
      <c r="AX489" s="11" t="s">
        <v>78</v>
      </c>
      <c r="AY489" s="187" t="s">
        <v>165</v>
      </c>
    </row>
    <row r="490" spans="2:65" s="11" customFormat="1" ht="16.5" customHeight="1">
      <c r="B490" s="180"/>
      <c r="C490" s="181"/>
      <c r="D490" s="181"/>
      <c r="E490" s="182" t="s">
        <v>5</v>
      </c>
      <c r="F490" s="286" t="s">
        <v>302</v>
      </c>
      <c r="G490" s="287"/>
      <c r="H490" s="287"/>
      <c r="I490" s="287"/>
      <c r="J490" s="181"/>
      <c r="K490" s="183">
        <v>-2.42</v>
      </c>
      <c r="L490" s="181"/>
      <c r="M490" s="181"/>
      <c r="N490" s="181"/>
      <c r="O490" s="181"/>
      <c r="P490" s="181"/>
      <c r="Q490" s="181"/>
      <c r="R490" s="184"/>
      <c r="T490" s="185"/>
      <c r="U490" s="181"/>
      <c r="V490" s="181"/>
      <c r="W490" s="181"/>
      <c r="X490" s="181"/>
      <c r="Y490" s="181"/>
      <c r="Z490" s="181"/>
      <c r="AA490" s="186"/>
      <c r="AT490" s="187" t="s">
        <v>172</v>
      </c>
      <c r="AU490" s="187" t="s">
        <v>87</v>
      </c>
      <c r="AV490" s="11" t="s">
        <v>87</v>
      </c>
      <c r="AW490" s="11" t="s">
        <v>33</v>
      </c>
      <c r="AX490" s="11" t="s">
        <v>78</v>
      </c>
      <c r="AY490" s="187" t="s">
        <v>165</v>
      </c>
    </row>
    <row r="491" spans="2:65" s="11" customFormat="1" ht="16.5" customHeight="1">
      <c r="B491" s="180"/>
      <c r="C491" s="181"/>
      <c r="D491" s="181"/>
      <c r="E491" s="182" t="s">
        <v>5</v>
      </c>
      <c r="F491" s="286" t="s">
        <v>305</v>
      </c>
      <c r="G491" s="287"/>
      <c r="H491" s="287"/>
      <c r="I491" s="287"/>
      <c r="J491" s="181"/>
      <c r="K491" s="183">
        <v>-6.46</v>
      </c>
      <c r="L491" s="181"/>
      <c r="M491" s="181"/>
      <c r="N491" s="181"/>
      <c r="O491" s="181"/>
      <c r="P491" s="181"/>
      <c r="Q491" s="181"/>
      <c r="R491" s="184"/>
      <c r="T491" s="185"/>
      <c r="U491" s="181"/>
      <c r="V491" s="181"/>
      <c r="W491" s="181"/>
      <c r="X491" s="181"/>
      <c r="Y491" s="181"/>
      <c r="Z491" s="181"/>
      <c r="AA491" s="186"/>
      <c r="AT491" s="187" t="s">
        <v>172</v>
      </c>
      <c r="AU491" s="187" t="s">
        <v>87</v>
      </c>
      <c r="AV491" s="11" t="s">
        <v>87</v>
      </c>
      <c r="AW491" s="11" t="s">
        <v>33</v>
      </c>
      <c r="AX491" s="11" t="s">
        <v>78</v>
      </c>
      <c r="AY491" s="187" t="s">
        <v>165</v>
      </c>
    </row>
    <row r="492" spans="2:65" s="13" customFormat="1" ht="16.5" customHeight="1">
      <c r="B492" s="196"/>
      <c r="C492" s="197"/>
      <c r="D492" s="197"/>
      <c r="E492" s="198" t="s">
        <v>5</v>
      </c>
      <c r="F492" s="294" t="s">
        <v>294</v>
      </c>
      <c r="G492" s="295"/>
      <c r="H492" s="295"/>
      <c r="I492" s="295"/>
      <c r="J492" s="197"/>
      <c r="K492" s="199">
        <v>61.42</v>
      </c>
      <c r="L492" s="197"/>
      <c r="M492" s="197"/>
      <c r="N492" s="197"/>
      <c r="O492" s="197"/>
      <c r="P492" s="197"/>
      <c r="Q492" s="197"/>
      <c r="R492" s="200"/>
      <c r="T492" s="201"/>
      <c r="U492" s="197"/>
      <c r="V492" s="197"/>
      <c r="W492" s="197"/>
      <c r="X492" s="197"/>
      <c r="Y492" s="197"/>
      <c r="Z492" s="197"/>
      <c r="AA492" s="202"/>
      <c r="AT492" s="203" t="s">
        <v>172</v>
      </c>
      <c r="AU492" s="203" t="s">
        <v>87</v>
      </c>
      <c r="AV492" s="13" t="s">
        <v>90</v>
      </c>
      <c r="AW492" s="13" t="s">
        <v>33</v>
      </c>
      <c r="AX492" s="13" t="s">
        <v>78</v>
      </c>
      <c r="AY492" s="203" t="s">
        <v>165</v>
      </c>
    </row>
    <row r="493" spans="2:65" s="12" customFormat="1" ht="16.5" customHeight="1">
      <c r="B493" s="188"/>
      <c r="C493" s="189"/>
      <c r="D493" s="189"/>
      <c r="E493" s="190" t="s">
        <v>5</v>
      </c>
      <c r="F493" s="288" t="s">
        <v>175</v>
      </c>
      <c r="G493" s="289"/>
      <c r="H493" s="289"/>
      <c r="I493" s="289"/>
      <c r="J493" s="189"/>
      <c r="K493" s="191">
        <v>107.795</v>
      </c>
      <c r="L493" s="189"/>
      <c r="M493" s="189"/>
      <c r="N493" s="189"/>
      <c r="O493" s="189"/>
      <c r="P493" s="189"/>
      <c r="Q493" s="189"/>
      <c r="R493" s="192"/>
      <c r="T493" s="193"/>
      <c r="U493" s="189"/>
      <c r="V493" s="189"/>
      <c r="W493" s="189"/>
      <c r="X493" s="189"/>
      <c r="Y493" s="189"/>
      <c r="Z493" s="189"/>
      <c r="AA493" s="194"/>
      <c r="AT493" s="195" t="s">
        <v>172</v>
      </c>
      <c r="AU493" s="195" t="s">
        <v>87</v>
      </c>
      <c r="AV493" s="12" t="s">
        <v>170</v>
      </c>
      <c r="AW493" s="12" t="s">
        <v>33</v>
      </c>
      <c r="AX493" s="12" t="s">
        <v>84</v>
      </c>
      <c r="AY493" s="195" t="s">
        <v>165</v>
      </c>
    </row>
    <row r="494" spans="2:65" s="1" customFormat="1" ht="25.5" customHeight="1">
      <c r="B494" s="135"/>
      <c r="C494" s="164" t="s">
        <v>344</v>
      </c>
      <c r="D494" s="164" t="s">
        <v>166</v>
      </c>
      <c r="E494" s="165" t="s">
        <v>474</v>
      </c>
      <c r="F494" s="281" t="s">
        <v>475</v>
      </c>
      <c r="G494" s="281"/>
      <c r="H494" s="281"/>
      <c r="I494" s="281"/>
      <c r="J494" s="166" t="s">
        <v>227</v>
      </c>
      <c r="K494" s="167">
        <v>10</v>
      </c>
      <c r="L494" s="282">
        <v>0</v>
      </c>
      <c r="M494" s="282"/>
      <c r="N494" s="283">
        <f>ROUND(L494*K494,3)</f>
        <v>0</v>
      </c>
      <c r="O494" s="283"/>
      <c r="P494" s="283"/>
      <c r="Q494" s="283"/>
      <c r="R494" s="138"/>
      <c r="T494" s="169" t="s">
        <v>5</v>
      </c>
      <c r="U494" s="47" t="s">
        <v>45</v>
      </c>
      <c r="V494" s="39"/>
      <c r="W494" s="170">
        <f>V494*K494</f>
        <v>0</v>
      </c>
      <c r="X494" s="170">
        <v>0</v>
      </c>
      <c r="Y494" s="170">
        <f>X494*K494</f>
        <v>0</v>
      </c>
      <c r="Z494" s="170">
        <v>0</v>
      </c>
      <c r="AA494" s="171">
        <f>Z494*K494</f>
        <v>0</v>
      </c>
      <c r="AR494" s="22" t="s">
        <v>170</v>
      </c>
      <c r="AT494" s="22" t="s">
        <v>166</v>
      </c>
      <c r="AU494" s="22" t="s">
        <v>87</v>
      </c>
      <c r="AY494" s="22" t="s">
        <v>165</v>
      </c>
      <c r="BE494" s="109">
        <f>IF(U494="základná",N494,0)</f>
        <v>0</v>
      </c>
      <c r="BF494" s="109">
        <f>IF(U494="znížená",N494,0)</f>
        <v>0</v>
      </c>
      <c r="BG494" s="109">
        <f>IF(U494="zákl. prenesená",N494,0)</f>
        <v>0</v>
      </c>
      <c r="BH494" s="109">
        <f>IF(U494="zníž. prenesená",N494,0)</f>
        <v>0</v>
      </c>
      <c r="BI494" s="109">
        <f>IF(U494="nulová",N494,0)</f>
        <v>0</v>
      </c>
      <c r="BJ494" s="22" t="s">
        <v>87</v>
      </c>
      <c r="BK494" s="172">
        <f>ROUND(L494*K494,3)</f>
        <v>0</v>
      </c>
      <c r="BL494" s="22" t="s">
        <v>170</v>
      </c>
      <c r="BM494" s="22" t="s">
        <v>476</v>
      </c>
    </row>
    <row r="495" spans="2:65" s="1" customFormat="1" ht="25.5" customHeight="1">
      <c r="B495" s="135"/>
      <c r="C495" s="164" t="s">
        <v>477</v>
      </c>
      <c r="D495" s="164" t="s">
        <v>166</v>
      </c>
      <c r="E495" s="165" t="s">
        <v>478</v>
      </c>
      <c r="F495" s="281" t="s">
        <v>479</v>
      </c>
      <c r="G495" s="281"/>
      <c r="H495" s="281"/>
      <c r="I495" s="281"/>
      <c r="J495" s="166" t="s">
        <v>195</v>
      </c>
      <c r="K495" s="167">
        <v>55.959000000000003</v>
      </c>
      <c r="L495" s="282">
        <v>0</v>
      </c>
      <c r="M495" s="282"/>
      <c r="N495" s="283">
        <f>ROUND(L495*K495,3)</f>
        <v>0</v>
      </c>
      <c r="O495" s="283"/>
      <c r="P495" s="283"/>
      <c r="Q495" s="283"/>
      <c r="R495" s="138"/>
      <c r="T495" s="169" t="s">
        <v>5</v>
      </c>
      <c r="U495" s="47" t="s">
        <v>45</v>
      </c>
      <c r="V495" s="39"/>
      <c r="W495" s="170">
        <f>V495*K495</f>
        <v>0</v>
      </c>
      <c r="X495" s="170">
        <v>0</v>
      </c>
      <c r="Y495" s="170">
        <f>X495*K495</f>
        <v>0</v>
      </c>
      <c r="Z495" s="170">
        <v>0</v>
      </c>
      <c r="AA495" s="171">
        <f>Z495*K495</f>
        <v>0</v>
      </c>
      <c r="AR495" s="22" t="s">
        <v>170</v>
      </c>
      <c r="AT495" s="22" t="s">
        <v>166</v>
      </c>
      <c r="AU495" s="22" t="s">
        <v>87</v>
      </c>
      <c r="AY495" s="22" t="s">
        <v>165</v>
      </c>
      <c r="BE495" s="109">
        <f>IF(U495="základná",N495,0)</f>
        <v>0</v>
      </c>
      <c r="BF495" s="109">
        <f>IF(U495="znížená",N495,0)</f>
        <v>0</v>
      </c>
      <c r="BG495" s="109">
        <f>IF(U495="zákl. prenesená",N495,0)</f>
        <v>0</v>
      </c>
      <c r="BH495" s="109">
        <f>IF(U495="zníž. prenesená",N495,0)</f>
        <v>0</v>
      </c>
      <c r="BI495" s="109">
        <f>IF(U495="nulová",N495,0)</f>
        <v>0</v>
      </c>
      <c r="BJ495" s="22" t="s">
        <v>87</v>
      </c>
      <c r="BK495" s="172">
        <f>ROUND(L495*K495,3)</f>
        <v>0</v>
      </c>
      <c r="BL495" s="22" t="s">
        <v>170</v>
      </c>
      <c r="BM495" s="22" t="s">
        <v>480</v>
      </c>
    </row>
    <row r="496" spans="2:65" s="1" customFormat="1" ht="25.5" customHeight="1">
      <c r="B496" s="135"/>
      <c r="C496" s="164" t="s">
        <v>348</v>
      </c>
      <c r="D496" s="164" t="s">
        <v>166</v>
      </c>
      <c r="E496" s="165" t="s">
        <v>481</v>
      </c>
      <c r="F496" s="281" t="s">
        <v>482</v>
      </c>
      <c r="G496" s="281"/>
      <c r="H496" s="281"/>
      <c r="I496" s="281"/>
      <c r="J496" s="166" t="s">
        <v>195</v>
      </c>
      <c r="K496" s="167">
        <v>55.959000000000003</v>
      </c>
      <c r="L496" s="282">
        <v>0</v>
      </c>
      <c r="M496" s="282"/>
      <c r="N496" s="283">
        <f>ROUND(L496*K496,3)</f>
        <v>0</v>
      </c>
      <c r="O496" s="283"/>
      <c r="P496" s="283"/>
      <c r="Q496" s="283"/>
      <c r="R496" s="138"/>
      <c r="T496" s="169" t="s">
        <v>5</v>
      </c>
      <c r="U496" s="47" t="s">
        <v>45</v>
      </c>
      <c r="V496" s="39"/>
      <c r="W496" s="170">
        <f>V496*K496</f>
        <v>0</v>
      </c>
      <c r="X496" s="170">
        <v>0</v>
      </c>
      <c r="Y496" s="170">
        <f>X496*K496</f>
        <v>0</v>
      </c>
      <c r="Z496" s="170">
        <v>0</v>
      </c>
      <c r="AA496" s="171">
        <f>Z496*K496</f>
        <v>0</v>
      </c>
      <c r="AR496" s="22" t="s">
        <v>170</v>
      </c>
      <c r="AT496" s="22" t="s">
        <v>166</v>
      </c>
      <c r="AU496" s="22" t="s">
        <v>87</v>
      </c>
      <c r="AY496" s="22" t="s">
        <v>165</v>
      </c>
      <c r="BE496" s="109">
        <f>IF(U496="základná",N496,0)</f>
        <v>0</v>
      </c>
      <c r="BF496" s="109">
        <f>IF(U496="znížená",N496,0)</f>
        <v>0</v>
      </c>
      <c r="BG496" s="109">
        <f>IF(U496="zákl. prenesená",N496,0)</f>
        <v>0</v>
      </c>
      <c r="BH496" s="109">
        <f>IF(U496="zníž. prenesená",N496,0)</f>
        <v>0</v>
      </c>
      <c r="BI496" s="109">
        <f>IF(U496="nulová",N496,0)</f>
        <v>0</v>
      </c>
      <c r="BJ496" s="22" t="s">
        <v>87</v>
      </c>
      <c r="BK496" s="172">
        <f>ROUND(L496*K496,3)</f>
        <v>0</v>
      </c>
      <c r="BL496" s="22" t="s">
        <v>170</v>
      </c>
      <c r="BM496" s="22" t="s">
        <v>483</v>
      </c>
    </row>
    <row r="497" spans="2:65" s="1" customFormat="1" ht="25.5" customHeight="1">
      <c r="B497" s="135"/>
      <c r="C497" s="164" t="s">
        <v>484</v>
      </c>
      <c r="D497" s="164" t="s">
        <v>166</v>
      </c>
      <c r="E497" s="165" t="s">
        <v>485</v>
      </c>
      <c r="F497" s="281" t="s">
        <v>486</v>
      </c>
      <c r="G497" s="281"/>
      <c r="H497" s="281"/>
      <c r="I497" s="281"/>
      <c r="J497" s="166" t="s">
        <v>195</v>
      </c>
      <c r="K497" s="167">
        <v>55.959000000000003</v>
      </c>
      <c r="L497" s="282">
        <v>0</v>
      </c>
      <c r="M497" s="282"/>
      <c r="N497" s="283">
        <f>ROUND(L497*K497,3)</f>
        <v>0</v>
      </c>
      <c r="O497" s="283"/>
      <c r="P497" s="283"/>
      <c r="Q497" s="283"/>
      <c r="R497" s="138"/>
      <c r="T497" s="169" t="s">
        <v>5</v>
      </c>
      <c r="U497" s="47" t="s">
        <v>45</v>
      </c>
      <c r="V497" s="39"/>
      <c r="W497" s="170">
        <f>V497*K497</f>
        <v>0</v>
      </c>
      <c r="X497" s="170">
        <v>0</v>
      </c>
      <c r="Y497" s="170">
        <f>X497*K497</f>
        <v>0</v>
      </c>
      <c r="Z497" s="170">
        <v>0</v>
      </c>
      <c r="AA497" s="171">
        <f>Z497*K497</f>
        <v>0</v>
      </c>
      <c r="AR497" s="22" t="s">
        <v>170</v>
      </c>
      <c r="AT497" s="22" t="s">
        <v>166</v>
      </c>
      <c r="AU497" s="22" t="s">
        <v>87</v>
      </c>
      <c r="AY497" s="22" t="s">
        <v>165</v>
      </c>
      <c r="BE497" s="109">
        <f>IF(U497="základná",N497,0)</f>
        <v>0</v>
      </c>
      <c r="BF497" s="109">
        <f>IF(U497="znížená",N497,0)</f>
        <v>0</v>
      </c>
      <c r="BG497" s="109">
        <f>IF(U497="zákl. prenesená",N497,0)</f>
        <v>0</v>
      </c>
      <c r="BH497" s="109">
        <f>IF(U497="zníž. prenesená",N497,0)</f>
        <v>0</v>
      </c>
      <c r="BI497" s="109">
        <f>IF(U497="nulová",N497,0)</f>
        <v>0</v>
      </c>
      <c r="BJ497" s="22" t="s">
        <v>87</v>
      </c>
      <c r="BK497" s="172">
        <f>ROUND(L497*K497,3)</f>
        <v>0</v>
      </c>
      <c r="BL497" s="22" t="s">
        <v>170</v>
      </c>
      <c r="BM497" s="22" t="s">
        <v>487</v>
      </c>
    </row>
    <row r="498" spans="2:65" s="1" customFormat="1" ht="25.5" customHeight="1">
      <c r="B498" s="135"/>
      <c r="C498" s="164" t="s">
        <v>352</v>
      </c>
      <c r="D498" s="164" t="s">
        <v>166</v>
      </c>
      <c r="E498" s="165" t="s">
        <v>488</v>
      </c>
      <c r="F498" s="281" t="s">
        <v>489</v>
      </c>
      <c r="G498" s="281"/>
      <c r="H498" s="281"/>
      <c r="I498" s="281"/>
      <c r="J498" s="166" t="s">
        <v>195</v>
      </c>
      <c r="K498" s="167">
        <v>55.959000000000003</v>
      </c>
      <c r="L498" s="282">
        <v>0</v>
      </c>
      <c r="M498" s="282"/>
      <c r="N498" s="283">
        <f>ROUND(L498*K498,3)</f>
        <v>0</v>
      </c>
      <c r="O498" s="283"/>
      <c r="P498" s="283"/>
      <c r="Q498" s="283"/>
      <c r="R498" s="138"/>
      <c r="T498" s="169" t="s">
        <v>5</v>
      </c>
      <c r="U498" s="47" t="s">
        <v>45</v>
      </c>
      <c r="V498" s="39"/>
      <c r="W498" s="170">
        <f>V498*K498</f>
        <v>0</v>
      </c>
      <c r="X498" s="170">
        <v>0</v>
      </c>
      <c r="Y498" s="170">
        <f>X498*K498</f>
        <v>0</v>
      </c>
      <c r="Z498" s="170">
        <v>0</v>
      </c>
      <c r="AA498" s="171">
        <f>Z498*K498</f>
        <v>0</v>
      </c>
      <c r="AR498" s="22" t="s">
        <v>170</v>
      </c>
      <c r="AT498" s="22" t="s">
        <v>166</v>
      </c>
      <c r="AU498" s="22" t="s">
        <v>87</v>
      </c>
      <c r="AY498" s="22" t="s">
        <v>165</v>
      </c>
      <c r="BE498" s="109">
        <f>IF(U498="základná",N498,0)</f>
        <v>0</v>
      </c>
      <c r="BF498" s="109">
        <f>IF(U498="znížená",N498,0)</f>
        <v>0</v>
      </c>
      <c r="BG498" s="109">
        <f>IF(U498="zákl. prenesená",N498,0)</f>
        <v>0</v>
      </c>
      <c r="BH498" s="109">
        <f>IF(U498="zníž. prenesená",N498,0)</f>
        <v>0</v>
      </c>
      <c r="BI498" s="109">
        <f>IF(U498="nulová",N498,0)</f>
        <v>0</v>
      </c>
      <c r="BJ498" s="22" t="s">
        <v>87</v>
      </c>
      <c r="BK498" s="172">
        <f>ROUND(L498*K498,3)</f>
        <v>0</v>
      </c>
      <c r="BL498" s="22" t="s">
        <v>170</v>
      </c>
      <c r="BM498" s="22" t="s">
        <v>490</v>
      </c>
    </row>
    <row r="499" spans="2:65" s="9" customFormat="1" ht="29.85" customHeight="1">
      <c r="B499" s="153"/>
      <c r="C499" s="154"/>
      <c r="D499" s="163" t="s">
        <v>123</v>
      </c>
      <c r="E499" s="163"/>
      <c r="F499" s="163"/>
      <c r="G499" s="163"/>
      <c r="H499" s="163"/>
      <c r="I499" s="163"/>
      <c r="J499" s="163"/>
      <c r="K499" s="163"/>
      <c r="L499" s="163"/>
      <c r="M499" s="163"/>
      <c r="N499" s="306">
        <f>BK499</f>
        <v>0</v>
      </c>
      <c r="O499" s="307"/>
      <c r="P499" s="307"/>
      <c r="Q499" s="307"/>
      <c r="R499" s="156"/>
      <c r="T499" s="157"/>
      <c r="U499" s="154"/>
      <c r="V499" s="154"/>
      <c r="W499" s="158">
        <f>W500</f>
        <v>0</v>
      </c>
      <c r="X499" s="154"/>
      <c r="Y499" s="158">
        <f>Y500</f>
        <v>0</v>
      </c>
      <c r="Z499" s="154"/>
      <c r="AA499" s="159">
        <f>AA500</f>
        <v>0</v>
      </c>
      <c r="AR499" s="160" t="s">
        <v>84</v>
      </c>
      <c r="AT499" s="161" t="s">
        <v>77</v>
      </c>
      <c r="AU499" s="161" t="s">
        <v>84</v>
      </c>
      <c r="AY499" s="160" t="s">
        <v>165</v>
      </c>
      <c r="BK499" s="162">
        <f>BK500</f>
        <v>0</v>
      </c>
    </row>
    <row r="500" spans="2:65" s="1" customFormat="1" ht="38.25" customHeight="1">
      <c r="B500" s="135"/>
      <c r="C500" s="164" t="s">
        <v>491</v>
      </c>
      <c r="D500" s="164" t="s">
        <v>166</v>
      </c>
      <c r="E500" s="165" t="s">
        <v>492</v>
      </c>
      <c r="F500" s="281" t="s">
        <v>493</v>
      </c>
      <c r="G500" s="281"/>
      <c r="H500" s="281"/>
      <c r="I500" s="281"/>
      <c r="J500" s="166" t="s">
        <v>195</v>
      </c>
      <c r="K500" s="167">
        <v>88.322999999999993</v>
      </c>
      <c r="L500" s="282">
        <v>0</v>
      </c>
      <c r="M500" s="282"/>
      <c r="N500" s="283">
        <f>ROUND(L500*K500,3)</f>
        <v>0</v>
      </c>
      <c r="O500" s="283"/>
      <c r="P500" s="283"/>
      <c r="Q500" s="283"/>
      <c r="R500" s="138"/>
      <c r="T500" s="169" t="s">
        <v>5</v>
      </c>
      <c r="U500" s="47" t="s">
        <v>45</v>
      </c>
      <c r="V500" s="39"/>
      <c r="W500" s="170">
        <f>V500*K500</f>
        <v>0</v>
      </c>
      <c r="X500" s="170">
        <v>0</v>
      </c>
      <c r="Y500" s="170">
        <f>X500*K500</f>
        <v>0</v>
      </c>
      <c r="Z500" s="170">
        <v>0</v>
      </c>
      <c r="AA500" s="171">
        <f>Z500*K500</f>
        <v>0</v>
      </c>
      <c r="AR500" s="22" t="s">
        <v>170</v>
      </c>
      <c r="AT500" s="22" t="s">
        <v>166</v>
      </c>
      <c r="AU500" s="22" t="s">
        <v>87</v>
      </c>
      <c r="AY500" s="22" t="s">
        <v>165</v>
      </c>
      <c r="BE500" s="109">
        <f>IF(U500="základná",N500,0)</f>
        <v>0</v>
      </c>
      <c r="BF500" s="109">
        <f>IF(U500="znížená",N500,0)</f>
        <v>0</v>
      </c>
      <c r="BG500" s="109">
        <f>IF(U500="zákl. prenesená",N500,0)</f>
        <v>0</v>
      </c>
      <c r="BH500" s="109">
        <f>IF(U500="zníž. prenesená",N500,0)</f>
        <v>0</v>
      </c>
      <c r="BI500" s="109">
        <f>IF(U500="nulová",N500,0)</f>
        <v>0</v>
      </c>
      <c r="BJ500" s="22" t="s">
        <v>87</v>
      </c>
      <c r="BK500" s="172">
        <f>ROUND(L500*K500,3)</f>
        <v>0</v>
      </c>
      <c r="BL500" s="22" t="s">
        <v>170</v>
      </c>
      <c r="BM500" s="22" t="s">
        <v>494</v>
      </c>
    </row>
    <row r="501" spans="2:65" s="9" customFormat="1" ht="37.35" customHeight="1">
      <c r="B501" s="153"/>
      <c r="C501" s="154"/>
      <c r="D501" s="155" t="s">
        <v>124</v>
      </c>
      <c r="E501" s="155"/>
      <c r="F501" s="155"/>
      <c r="G501" s="155"/>
      <c r="H501" s="155"/>
      <c r="I501" s="155"/>
      <c r="J501" s="155"/>
      <c r="K501" s="155"/>
      <c r="L501" s="155"/>
      <c r="M501" s="155"/>
      <c r="N501" s="308">
        <f>BK501</f>
        <v>0</v>
      </c>
      <c r="O501" s="309"/>
      <c r="P501" s="309"/>
      <c r="Q501" s="309"/>
      <c r="R501" s="156"/>
      <c r="T501" s="157"/>
      <c r="U501" s="154"/>
      <c r="V501" s="154"/>
      <c r="W501" s="158">
        <f>W502+W532+W542+W563+W610+W650+W676+W692+W705+W765+W773+W781+W814</f>
        <v>0</v>
      </c>
      <c r="X501" s="154"/>
      <c r="Y501" s="158">
        <f>Y502+Y532+Y542+Y563+Y610+Y650+Y676+Y692+Y705+Y765+Y773+Y781+Y814</f>
        <v>0</v>
      </c>
      <c r="Z501" s="154"/>
      <c r="AA501" s="159">
        <f>AA502+AA532+AA542+AA563+AA610+AA650+AA676+AA692+AA705+AA765+AA773+AA781+AA814</f>
        <v>0</v>
      </c>
      <c r="AR501" s="160" t="s">
        <v>87</v>
      </c>
      <c r="AT501" s="161" t="s">
        <v>77</v>
      </c>
      <c r="AU501" s="161" t="s">
        <v>78</v>
      </c>
      <c r="AY501" s="160" t="s">
        <v>165</v>
      </c>
      <c r="BK501" s="162">
        <f>BK502+BK532+BK542+BK563+BK610+BK650+BK676+BK692+BK705+BK765+BK773+BK781+BK814</f>
        <v>0</v>
      </c>
    </row>
    <row r="502" spans="2:65" s="9" customFormat="1" ht="19.899999999999999" customHeight="1">
      <c r="B502" s="153"/>
      <c r="C502" s="154"/>
      <c r="D502" s="163" t="s">
        <v>125</v>
      </c>
      <c r="E502" s="163"/>
      <c r="F502" s="163"/>
      <c r="G502" s="163"/>
      <c r="H502" s="163"/>
      <c r="I502" s="163"/>
      <c r="J502" s="163"/>
      <c r="K502" s="163"/>
      <c r="L502" s="163"/>
      <c r="M502" s="163"/>
      <c r="N502" s="304">
        <f>BK502</f>
        <v>0</v>
      </c>
      <c r="O502" s="305"/>
      <c r="P502" s="305"/>
      <c r="Q502" s="305"/>
      <c r="R502" s="156"/>
      <c r="T502" s="157"/>
      <c r="U502" s="154"/>
      <c r="V502" s="154"/>
      <c r="W502" s="158">
        <f>SUM(W503:W531)</f>
        <v>0</v>
      </c>
      <c r="X502" s="154"/>
      <c r="Y502" s="158">
        <f>SUM(Y503:Y531)</f>
        <v>0</v>
      </c>
      <c r="Z502" s="154"/>
      <c r="AA502" s="159">
        <f>SUM(AA503:AA531)</f>
        <v>0</v>
      </c>
      <c r="AR502" s="160" t="s">
        <v>87</v>
      </c>
      <c r="AT502" s="161" t="s">
        <v>77</v>
      </c>
      <c r="AU502" s="161" t="s">
        <v>84</v>
      </c>
      <c r="AY502" s="160" t="s">
        <v>165</v>
      </c>
      <c r="BK502" s="162">
        <f>SUM(BK503:BK531)</f>
        <v>0</v>
      </c>
    </row>
    <row r="503" spans="2:65" s="1" customFormat="1" ht="38.25" customHeight="1">
      <c r="B503" s="135"/>
      <c r="C503" s="164" t="s">
        <v>357</v>
      </c>
      <c r="D503" s="164" t="s">
        <v>166</v>
      </c>
      <c r="E503" s="165" t="s">
        <v>495</v>
      </c>
      <c r="F503" s="281" t="s">
        <v>496</v>
      </c>
      <c r="G503" s="281"/>
      <c r="H503" s="281"/>
      <c r="I503" s="281"/>
      <c r="J503" s="166" t="s">
        <v>227</v>
      </c>
      <c r="K503" s="167">
        <v>33</v>
      </c>
      <c r="L503" s="282">
        <v>0</v>
      </c>
      <c r="M503" s="282"/>
      <c r="N503" s="283">
        <f>ROUND(L503*K503,3)</f>
        <v>0</v>
      </c>
      <c r="O503" s="283"/>
      <c r="P503" s="283"/>
      <c r="Q503" s="283"/>
      <c r="R503" s="138"/>
      <c r="T503" s="169" t="s">
        <v>5</v>
      </c>
      <c r="U503" s="47" t="s">
        <v>45</v>
      </c>
      <c r="V503" s="39"/>
      <c r="W503" s="170">
        <f>V503*K503</f>
        <v>0</v>
      </c>
      <c r="X503" s="170">
        <v>0</v>
      </c>
      <c r="Y503" s="170">
        <f>X503*K503</f>
        <v>0</v>
      </c>
      <c r="Z503" s="170">
        <v>0</v>
      </c>
      <c r="AA503" s="171">
        <f>Z503*K503</f>
        <v>0</v>
      </c>
      <c r="AR503" s="22" t="s">
        <v>199</v>
      </c>
      <c r="AT503" s="22" t="s">
        <v>166</v>
      </c>
      <c r="AU503" s="22" t="s">
        <v>87</v>
      </c>
      <c r="AY503" s="22" t="s">
        <v>165</v>
      </c>
      <c r="BE503" s="109">
        <f>IF(U503="základná",N503,0)</f>
        <v>0</v>
      </c>
      <c r="BF503" s="109">
        <f>IF(U503="znížená",N503,0)</f>
        <v>0</v>
      </c>
      <c r="BG503" s="109">
        <f>IF(U503="zákl. prenesená",N503,0)</f>
        <v>0</v>
      </c>
      <c r="BH503" s="109">
        <f>IF(U503="zníž. prenesená",N503,0)</f>
        <v>0</v>
      </c>
      <c r="BI503" s="109">
        <f>IF(U503="nulová",N503,0)</f>
        <v>0</v>
      </c>
      <c r="BJ503" s="22" t="s">
        <v>87</v>
      </c>
      <c r="BK503" s="172">
        <f>ROUND(L503*K503,3)</f>
        <v>0</v>
      </c>
      <c r="BL503" s="22" t="s">
        <v>199</v>
      </c>
      <c r="BM503" s="22" t="s">
        <v>497</v>
      </c>
    </row>
    <row r="504" spans="2:65" s="10" customFormat="1" ht="16.5" customHeight="1">
      <c r="B504" s="173"/>
      <c r="C504" s="174"/>
      <c r="D504" s="174"/>
      <c r="E504" s="175" t="s">
        <v>5</v>
      </c>
      <c r="F504" s="284" t="s">
        <v>498</v>
      </c>
      <c r="G504" s="285"/>
      <c r="H504" s="285"/>
      <c r="I504" s="285"/>
      <c r="J504" s="174"/>
      <c r="K504" s="175" t="s">
        <v>5</v>
      </c>
      <c r="L504" s="174"/>
      <c r="M504" s="174"/>
      <c r="N504" s="174"/>
      <c r="O504" s="174"/>
      <c r="P504" s="174"/>
      <c r="Q504" s="174"/>
      <c r="R504" s="176"/>
      <c r="T504" s="177"/>
      <c r="U504" s="174"/>
      <c r="V504" s="174"/>
      <c r="W504" s="174"/>
      <c r="X504" s="174"/>
      <c r="Y504" s="174"/>
      <c r="Z504" s="174"/>
      <c r="AA504" s="178"/>
      <c r="AT504" s="179" t="s">
        <v>172</v>
      </c>
      <c r="AU504" s="179" t="s">
        <v>87</v>
      </c>
      <c r="AV504" s="10" t="s">
        <v>84</v>
      </c>
      <c r="AW504" s="10" t="s">
        <v>33</v>
      </c>
      <c r="AX504" s="10" t="s">
        <v>78</v>
      </c>
      <c r="AY504" s="179" t="s">
        <v>165</v>
      </c>
    </row>
    <row r="505" spans="2:65" s="11" customFormat="1" ht="16.5" customHeight="1">
      <c r="B505" s="180"/>
      <c r="C505" s="181"/>
      <c r="D505" s="181"/>
      <c r="E505" s="182" t="s">
        <v>5</v>
      </c>
      <c r="F505" s="286" t="s">
        <v>499</v>
      </c>
      <c r="G505" s="287"/>
      <c r="H505" s="287"/>
      <c r="I505" s="287"/>
      <c r="J505" s="181"/>
      <c r="K505" s="183">
        <v>33</v>
      </c>
      <c r="L505" s="181"/>
      <c r="M505" s="181"/>
      <c r="N505" s="181"/>
      <c r="O505" s="181"/>
      <c r="P505" s="181"/>
      <c r="Q505" s="181"/>
      <c r="R505" s="184"/>
      <c r="T505" s="185"/>
      <c r="U505" s="181"/>
      <c r="V505" s="181"/>
      <c r="W505" s="181"/>
      <c r="X505" s="181"/>
      <c r="Y505" s="181"/>
      <c r="Z505" s="181"/>
      <c r="AA505" s="186"/>
      <c r="AT505" s="187" t="s">
        <v>172</v>
      </c>
      <c r="AU505" s="187" t="s">
        <v>87</v>
      </c>
      <c r="AV505" s="11" t="s">
        <v>87</v>
      </c>
      <c r="AW505" s="11" t="s">
        <v>33</v>
      </c>
      <c r="AX505" s="11" t="s">
        <v>78</v>
      </c>
      <c r="AY505" s="187" t="s">
        <v>165</v>
      </c>
    </row>
    <row r="506" spans="2:65" s="12" customFormat="1" ht="16.5" customHeight="1">
      <c r="B506" s="188"/>
      <c r="C506" s="189"/>
      <c r="D506" s="189"/>
      <c r="E506" s="190" t="s">
        <v>5</v>
      </c>
      <c r="F506" s="288" t="s">
        <v>175</v>
      </c>
      <c r="G506" s="289"/>
      <c r="H506" s="289"/>
      <c r="I506" s="289"/>
      <c r="J506" s="189"/>
      <c r="K506" s="191">
        <v>33</v>
      </c>
      <c r="L506" s="189"/>
      <c r="M506" s="189"/>
      <c r="N506" s="189"/>
      <c r="O506" s="189"/>
      <c r="P506" s="189"/>
      <c r="Q506" s="189"/>
      <c r="R506" s="192"/>
      <c r="T506" s="193"/>
      <c r="U506" s="189"/>
      <c r="V506" s="189"/>
      <c r="W506" s="189"/>
      <c r="X506" s="189"/>
      <c r="Y506" s="189"/>
      <c r="Z506" s="189"/>
      <c r="AA506" s="194"/>
      <c r="AT506" s="195" t="s">
        <v>172</v>
      </c>
      <c r="AU506" s="195" t="s">
        <v>87</v>
      </c>
      <c r="AV506" s="12" t="s">
        <v>170</v>
      </c>
      <c r="AW506" s="12" t="s">
        <v>33</v>
      </c>
      <c r="AX506" s="12" t="s">
        <v>84</v>
      </c>
      <c r="AY506" s="195" t="s">
        <v>165</v>
      </c>
    </row>
    <row r="507" spans="2:65" s="1" customFormat="1" ht="25.5" customHeight="1">
      <c r="B507" s="135"/>
      <c r="C507" s="164" t="s">
        <v>500</v>
      </c>
      <c r="D507" s="164" t="s">
        <v>166</v>
      </c>
      <c r="E507" s="165" t="s">
        <v>501</v>
      </c>
      <c r="F507" s="281" t="s">
        <v>502</v>
      </c>
      <c r="G507" s="281"/>
      <c r="H507" s="281"/>
      <c r="I507" s="281"/>
      <c r="J507" s="166" t="s">
        <v>227</v>
      </c>
      <c r="K507" s="167">
        <v>3.5</v>
      </c>
      <c r="L507" s="282">
        <v>0</v>
      </c>
      <c r="M507" s="282"/>
      <c r="N507" s="283">
        <f>ROUND(L507*K507,3)</f>
        <v>0</v>
      </c>
      <c r="O507" s="283"/>
      <c r="P507" s="283"/>
      <c r="Q507" s="283"/>
      <c r="R507" s="138"/>
      <c r="T507" s="169" t="s">
        <v>5</v>
      </c>
      <c r="U507" s="47" t="s">
        <v>45</v>
      </c>
      <c r="V507" s="39"/>
      <c r="W507" s="170">
        <f>V507*K507</f>
        <v>0</v>
      </c>
      <c r="X507" s="170">
        <v>0</v>
      </c>
      <c r="Y507" s="170">
        <f>X507*K507</f>
        <v>0</v>
      </c>
      <c r="Z507" s="170">
        <v>0</v>
      </c>
      <c r="AA507" s="171">
        <f>Z507*K507</f>
        <v>0</v>
      </c>
      <c r="AR507" s="22" t="s">
        <v>199</v>
      </c>
      <c r="AT507" s="22" t="s">
        <v>166</v>
      </c>
      <c r="AU507" s="22" t="s">
        <v>87</v>
      </c>
      <c r="AY507" s="22" t="s">
        <v>165</v>
      </c>
      <c r="BE507" s="109">
        <f>IF(U507="základná",N507,0)</f>
        <v>0</v>
      </c>
      <c r="BF507" s="109">
        <f>IF(U507="znížená",N507,0)</f>
        <v>0</v>
      </c>
      <c r="BG507" s="109">
        <f>IF(U507="zákl. prenesená",N507,0)</f>
        <v>0</v>
      </c>
      <c r="BH507" s="109">
        <f>IF(U507="zníž. prenesená",N507,0)</f>
        <v>0</v>
      </c>
      <c r="BI507" s="109">
        <f>IF(U507="nulová",N507,0)</f>
        <v>0</v>
      </c>
      <c r="BJ507" s="22" t="s">
        <v>87</v>
      </c>
      <c r="BK507" s="172">
        <f>ROUND(L507*K507,3)</f>
        <v>0</v>
      </c>
      <c r="BL507" s="22" t="s">
        <v>199</v>
      </c>
      <c r="BM507" s="22" t="s">
        <v>503</v>
      </c>
    </row>
    <row r="508" spans="2:65" s="10" customFormat="1" ht="16.5" customHeight="1">
      <c r="B508" s="173"/>
      <c r="C508" s="174"/>
      <c r="D508" s="174"/>
      <c r="E508" s="175" t="s">
        <v>5</v>
      </c>
      <c r="F508" s="284" t="s">
        <v>504</v>
      </c>
      <c r="G508" s="285"/>
      <c r="H508" s="285"/>
      <c r="I508" s="285"/>
      <c r="J508" s="174"/>
      <c r="K508" s="175" t="s">
        <v>5</v>
      </c>
      <c r="L508" s="174"/>
      <c r="M508" s="174"/>
      <c r="N508" s="174"/>
      <c r="O508" s="174"/>
      <c r="P508" s="174"/>
      <c r="Q508" s="174"/>
      <c r="R508" s="176"/>
      <c r="T508" s="177"/>
      <c r="U508" s="174"/>
      <c r="V508" s="174"/>
      <c r="W508" s="174"/>
      <c r="X508" s="174"/>
      <c r="Y508" s="174"/>
      <c r="Z508" s="174"/>
      <c r="AA508" s="178"/>
      <c r="AT508" s="179" t="s">
        <v>172</v>
      </c>
      <c r="AU508" s="179" t="s">
        <v>87</v>
      </c>
      <c r="AV508" s="10" t="s">
        <v>84</v>
      </c>
      <c r="AW508" s="10" t="s">
        <v>33</v>
      </c>
      <c r="AX508" s="10" t="s">
        <v>78</v>
      </c>
      <c r="AY508" s="179" t="s">
        <v>165</v>
      </c>
    </row>
    <row r="509" spans="2:65" s="11" customFormat="1" ht="16.5" customHeight="1">
      <c r="B509" s="180"/>
      <c r="C509" s="181"/>
      <c r="D509" s="181"/>
      <c r="E509" s="182" t="s">
        <v>5</v>
      </c>
      <c r="F509" s="286" t="s">
        <v>505</v>
      </c>
      <c r="G509" s="287"/>
      <c r="H509" s="287"/>
      <c r="I509" s="287"/>
      <c r="J509" s="181"/>
      <c r="K509" s="183">
        <v>3.5</v>
      </c>
      <c r="L509" s="181"/>
      <c r="M509" s="181"/>
      <c r="N509" s="181"/>
      <c r="O509" s="181"/>
      <c r="P509" s="181"/>
      <c r="Q509" s="181"/>
      <c r="R509" s="184"/>
      <c r="T509" s="185"/>
      <c r="U509" s="181"/>
      <c r="V509" s="181"/>
      <c r="W509" s="181"/>
      <c r="X509" s="181"/>
      <c r="Y509" s="181"/>
      <c r="Z509" s="181"/>
      <c r="AA509" s="186"/>
      <c r="AT509" s="187" t="s">
        <v>172</v>
      </c>
      <c r="AU509" s="187" t="s">
        <v>87</v>
      </c>
      <c r="AV509" s="11" t="s">
        <v>87</v>
      </c>
      <c r="AW509" s="11" t="s">
        <v>33</v>
      </c>
      <c r="AX509" s="11" t="s">
        <v>78</v>
      </c>
      <c r="AY509" s="187" t="s">
        <v>165</v>
      </c>
    </row>
    <row r="510" spans="2:65" s="12" customFormat="1" ht="16.5" customHeight="1">
      <c r="B510" s="188"/>
      <c r="C510" s="189"/>
      <c r="D510" s="189"/>
      <c r="E510" s="190" t="s">
        <v>5</v>
      </c>
      <c r="F510" s="288" t="s">
        <v>175</v>
      </c>
      <c r="G510" s="289"/>
      <c r="H510" s="289"/>
      <c r="I510" s="289"/>
      <c r="J510" s="189"/>
      <c r="K510" s="191">
        <v>3.5</v>
      </c>
      <c r="L510" s="189"/>
      <c r="M510" s="189"/>
      <c r="N510" s="189"/>
      <c r="O510" s="189"/>
      <c r="P510" s="189"/>
      <c r="Q510" s="189"/>
      <c r="R510" s="192"/>
      <c r="T510" s="193"/>
      <c r="U510" s="189"/>
      <c r="V510" s="189"/>
      <c r="W510" s="189"/>
      <c r="X510" s="189"/>
      <c r="Y510" s="189"/>
      <c r="Z510" s="189"/>
      <c r="AA510" s="194"/>
      <c r="AT510" s="195" t="s">
        <v>172</v>
      </c>
      <c r="AU510" s="195" t="s">
        <v>87</v>
      </c>
      <c r="AV510" s="12" t="s">
        <v>170</v>
      </c>
      <c r="AW510" s="12" t="s">
        <v>33</v>
      </c>
      <c r="AX510" s="12" t="s">
        <v>84</v>
      </c>
      <c r="AY510" s="195" t="s">
        <v>165</v>
      </c>
    </row>
    <row r="511" spans="2:65" s="1" customFormat="1" ht="25.5" customHeight="1">
      <c r="B511" s="135"/>
      <c r="C511" s="204" t="s">
        <v>362</v>
      </c>
      <c r="D511" s="204" t="s">
        <v>376</v>
      </c>
      <c r="E511" s="205" t="s">
        <v>506</v>
      </c>
      <c r="F511" s="296" t="s">
        <v>507</v>
      </c>
      <c r="G511" s="296"/>
      <c r="H511" s="296"/>
      <c r="I511" s="296"/>
      <c r="J511" s="206" t="s">
        <v>508</v>
      </c>
      <c r="K511" s="207">
        <v>31.024999999999999</v>
      </c>
      <c r="L511" s="297">
        <v>0</v>
      </c>
      <c r="M511" s="297"/>
      <c r="N511" s="298">
        <f>ROUND(L511*K511,3)</f>
        <v>0</v>
      </c>
      <c r="O511" s="283"/>
      <c r="P511" s="283"/>
      <c r="Q511" s="283"/>
      <c r="R511" s="138"/>
      <c r="T511" s="169" t="s">
        <v>5</v>
      </c>
      <c r="U511" s="47" t="s">
        <v>45</v>
      </c>
      <c r="V511" s="39"/>
      <c r="W511" s="170">
        <f>V511*K511</f>
        <v>0</v>
      </c>
      <c r="X511" s="170">
        <v>0</v>
      </c>
      <c r="Y511" s="170">
        <f>X511*K511</f>
        <v>0</v>
      </c>
      <c r="Z511" s="170">
        <v>0</v>
      </c>
      <c r="AA511" s="171">
        <f>Z511*K511</f>
        <v>0</v>
      </c>
      <c r="AR511" s="22" t="s">
        <v>242</v>
      </c>
      <c r="AT511" s="22" t="s">
        <v>376</v>
      </c>
      <c r="AU511" s="22" t="s">
        <v>87</v>
      </c>
      <c r="AY511" s="22" t="s">
        <v>165</v>
      </c>
      <c r="BE511" s="109">
        <f>IF(U511="základná",N511,0)</f>
        <v>0</v>
      </c>
      <c r="BF511" s="109">
        <f>IF(U511="znížená",N511,0)</f>
        <v>0</v>
      </c>
      <c r="BG511" s="109">
        <f>IF(U511="zákl. prenesená",N511,0)</f>
        <v>0</v>
      </c>
      <c r="BH511" s="109">
        <f>IF(U511="zníž. prenesená",N511,0)</f>
        <v>0</v>
      </c>
      <c r="BI511" s="109">
        <f>IF(U511="nulová",N511,0)</f>
        <v>0</v>
      </c>
      <c r="BJ511" s="22" t="s">
        <v>87</v>
      </c>
      <c r="BK511" s="172">
        <f>ROUND(L511*K511,3)</f>
        <v>0</v>
      </c>
      <c r="BL511" s="22" t="s">
        <v>199</v>
      </c>
      <c r="BM511" s="22" t="s">
        <v>509</v>
      </c>
    </row>
    <row r="512" spans="2:65" s="10" customFormat="1" ht="16.5" customHeight="1">
      <c r="B512" s="173"/>
      <c r="C512" s="174"/>
      <c r="D512" s="174"/>
      <c r="E512" s="175" t="s">
        <v>5</v>
      </c>
      <c r="F512" s="284" t="s">
        <v>498</v>
      </c>
      <c r="G512" s="285"/>
      <c r="H512" s="285"/>
      <c r="I512" s="285"/>
      <c r="J512" s="174"/>
      <c r="K512" s="175" t="s">
        <v>5</v>
      </c>
      <c r="L512" s="174"/>
      <c r="M512" s="174"/>
      <c r="N512" s="174"/>
      <c r="O512" s="174"/>
      <c r="P512" s="174"/>
      <c r="Q512" s="174"/>
      <c r="R512" s="176"/>
      <c r="T512" s="177"/>
      <c r="U512" s="174"/>
      <c r="V512" s="174"/>
      <c r="W512" s="174"/>
      <c r="X512" s="174"/>
      <c r="Y512" s="174"/>
      <c r="Z512" s="174"/>
      <c r="AA512" s="178"/>
      <c r="AT512" s="179" t="s">
        <v>172</v>
      </c>
      <c r="AU512" s="179" t="s">
        <v>87</v>
      </c>
      <c r="AV512" s="10" t="s">
        <v>84</v>
      </c>
      <c r="AW512" s="10" t="s">
        <v>33</v>
      </c>
      <c r="AX512" s="10" t="s">
        <v>78</v>
      </c>
      <c r="AY512" s="179" t="s">
        <v>165</v>
      </c>
    </row>
    <row r="513" spans="2:65" s="11" customFormat="1" ht="16.5" customHeight="1">
      <c r="B513" s="180"/>
      <c r="C513" s="181"/>
      <c r="D513" s="181"/>
      <c r="E513" s="182" t="s">
        <v>5</v>
      </c>
      <c r="F513" s="286" t="s">
        <v>510</v>
      </c>
      <c r="G513" s="287"/>
      <c r="H513" s="287"/>
      <c r="I513" s="287"/>
      <c r="J513" s="181"/>
      <c r="K513" s="183">
        <v>28.05</v>
      </c>
      <c r="L513" s="181"/>
      <c r="M513" s="181"/>
      <c r="N513" s="181"/>
      <c r="O513" s="181"/>
      <c r="P513" s="181"/>
      <c r="Q513" s="181"/>
      <c r="R513" s="184"/>
      <c r="T513" s="185"/>
      <c r="U513" s="181"/>
      <c r="V513" s="181"/>
      <c r="W513" s="181"/>
      <c r="X513" s="181"/>
      <c r="Y513" s="181"/>
      <c r="Z513" s="181"/>
      <c r="AA513" s="186"/>
      <c r="AT513" s="187" t="s">
        <v>172</v>
      </c>
      <c r="AU513" s="187" t="s">
        <v>87</v>
      </c>
      <c r="AV513" s="11" t="s">
        <v>87</v>
      </c>
      <c r="AW513" s="11" t="s">
        <v>33</v>
      </c>
      <c r="AX513" s="11" t="s">
        <v>78</v>
      </c>
      <c r="AY513" s="187" t="s">
        <v>165</v>
      </c>
    </row>
    <row r="514" spans="2:65" s="10" customFormat="1" ht="16.5" customHeight="1">
      <c r="B514" s="173"/>
      <c r="C514" s="174"/>
      <c r="D514" s="174"/>
      <c r="E514" s="175" t="s">
        <v>5</v>
      </c>
      <c r="F514" s="292" t="s">
        <v>504</v>
      </c>
      <c r="G514" s="293"/>
      <c r="H514" s="293"/>
      <c r="I514" s="293"/>
      <c r="J514" s="174"/>
      <c r="K514" s="175" t="s">
        <v>5</v>
      </c>
      <c r="L514" s="174"/>
      <c r="M514" s="174"/>
      <c r="N514" s="174"/>
      <c r="O514" s="174"/>
      <c r="P514" s="174"/>
      <c r="Q514" s="174"/>
      <c r="R514" s="176"/>
      <c r="T514" s="177"/>
      <c r="U514" s="174"/>
      <c r="V514" s="174"/>
      <c r="W514" s="174"/>
      <c r="X514" s="174"/>
      <c r="Y514" s="174"/>
      <c r="Z514" s="174"/>
      <c r="AA514" s="178"/>
      <c r="AT514" s="179" t="s">
        <v>172</v>
      </c>
      <c r="AU514" s="179" t="s">
        <v>87</v>
      </c>
      <c r="AV514" s="10" t="s">
        <v>84</v>
      </c>
      <c r="AW514" s="10" t="s">
        <v>33</v>
      </c>
      <c r="AX514" s="10" t="s">
        <v>78</v>
      </c>
      <c r="AY514" s="179" t="s">
        <v>165</v>
      </c>
    </row>
    <row r="515" spans="2:65" s="11" customFormat="1" ht="16.5" customHeight="1">
      <c r="B515" s="180"/>
      <c r="C515" s="181"/>
      <c r="D515" s="181"/>
      <c r="E515" s="182" t="s">
        <v>5</v>
      </c>
      <c r="F515" s="286" t="s">
        <v>511</v>
      </c>
      <c r="G515" s="287"/>
      <c r="H515" s="287"/>
      <c r="I515" s="287"/>
      <c r="J515" s="181"/>
      <c r="K515" s="183">
        <v>2.9750000000000001</v>
      </c>
      <c r="L515" s="181"/>
      <c r="M515" s="181"/>
      <c r="N515" s="181"/>
      <c r="O515" s="181"/>
      <c r="P515" s="181"/>
      <c r="Q515" s="181"/>
      <c r="R515" s="184"/>
      <c r="T515" s="185"/>
      <c r="U515" s="181"/>
      <c r="V515" s="181"/>
      <c r="W515" s="181"/>
      <c r="X515" s="181"/>
      <c r="Y515" s="181"/>
      <c r="Z515" s="181"/>
      <c r="AA515" s="186"/>
      <c r="AT515" s="187" t="s">
        <v>172</v>
      </c>
      <c r="AU515" s="187" t="s">
        <v>87</v>
      </c>
      <c r="AV515" s="11" t="s">
        <v>87</v>
      </c>
      <c r="AW515" s="11" t="s">
        <v>33</v>
      </c>
      <c r="AX515" s="11" t="s">
        <v>78</v>
      </c>
      <c r="AY515" s="187" t="s">
        <v>165</v>
      </c>
    </row>
    <row r="516" spans="2:65" s="12" customFormat="1" ht="16.5" customHeight="1">
      <c r="B516" s="188"/>
      <c r="C516" s="189"/>
      <c r="D516" s="189"/>
      <c r="E516" s="190" t="s">
        <v>5</v>
      </c>
      <c r="F516" s="288" t="s">
        <v>175</v>
      </c>
      <c r="G516" s="289"/>
      <c r="H516" s="289"/>
      <c r="I516" s="289"/>
      <c r="J516" s="189"/>
      <c r="K516" s="191">
        <v>31.024999999999999</v>
      </c>
      <c r="L516" s="189"/>
      <c r="M516" s="189"/>
      <c r="N516" s="189"/>
      <c r="O516" s="189"/>
      <c r="P516" s="189"/>
      <c r="Q516" s="189"/>
      <c r="R516" s="192"/>
      <c r="T516" s="193"/>
      <c r="U516" s="189"/>
      <c r="V516" s="189"/>
      <c r="W516" s="189"/>
      <c r="X516" s="189"/>
      <c r="Y516" s="189"/>
      <c r="Z516" s="189"/>
      <c r="AA516" s="194"/>
      <c r="AT516" s="195" t="s">
        <v>172</v>
      </c>
      <c r="AU516" s="195" t="s">
        <v>87</v>
      </c>
      <c r="AV516" s="12" t="s">
        <v>170</v>
      </c>
      <c r="AW516" s="12" t="s">
        <v>33</v>
      </c>
      <c r="AX516" s="12" t="s">
        <v>84</v>
      </c>
      <c r="AY516" s="195" t="s">
        <v>165</v>
      </c>
    </row>
    <row r="517" spans="2:65" s="1" customFormat="1" ht="38.25" customHeight="1">
      <c r="B517" s="135"/>
      <c r="C517" s="164" t="s">
        <v>512</v>
      </c>
      <c r="D517" s="164" t="s">
        <v>166</v>
      </c>
      <c r="E517" s="165" t="s">
        <v>513</v>
      </c>
      <c r="F517" s="281" t="s">
        <v>514</v>
      </c>
      <c r="G517" s="281"/>
      <c r="H517" s="281"/>
      <c r="I517" s="281"/>
      <c r="J517" s="166" t="s">
        <v>227</v>
      </c>
      <c r="K517" s="167">
        <v>5.89</v>
      </c>
      <c r="L517" s="282">
        <v>0</v>
      </c>
      <c r="M517" s="282"/>
      <c r="N517" s="283">
        <f>ROUND(L517*K517,3)</f>
        <v>0</v>
      </c>
      <c r="O517" s="283"/>
      <c r="P517" s="283"/>
      <c r="Q517" s="283"/>
      <c r="R517" s="138"/>
      <c r="T517" s="169" t="s">
        <v>5</v>
      </c>
      <c r="U517" s="47" t="s">
        <v>45</v>
      </c>
      <c r="V517" s="39"/>
      <c r="W517" s="170">
        <f>V517*K517</f>
        <v>0</v>
      </c>
      <c r="X517" s="170">
        <v>0</v>
      </c>
      <c r="Y517" s="170">
        <f>X517*K517</f>
        <v>0</v>
      </c>
      <c r="Z517" s="170">
        <v>0</v>
      </c>
      <c r="AA517" s="171">
        <f>Z517*K517</f>
        <v>0</v>
      </c>
      <c r="AR517" s="22" t="s">
        <v>199</v>
      </c>
      <c r="AT517" s="22" t="s">
        <v>166</v>
      </c>
      <c r="AU517" s="22" t="s">
        <v>87</v>
      </c>
      <c r="AY517" s="22" t="s">
        <v>165</v>
      </c>
      <c r="BE517" s="109">
        <f>IF(U517="základná",N517,0)</f>
        <v>0</v>
      </c>
      <c r="BF517" s="109">
        <f>IF(U517="znížená",N517,0)</f>
        <v>0</v>
      </c>
      <c r="BG517" s="109">
        <f>IF(U517="zákl. prenesená",N517,0)</f>
        <v>0</v>
      </c>
      <c r="BH517" s="109">
        <f>IF(U517="zníž. prenesená",N517,0)</f>
        <v>0</v>
      </c>
      <c r="BI517" s="109">
        <f>IF(U517="nulová",N517,0)</f>
        <v>0</v>
      </c>
      <c r="BJ517" s="22" t="s">
        <v>87</v>
      </c>
      <c r="BK517" s="172">
        <f>ROUND(L517*K517,3)</f>
        <v>0</v>
      </c>
      <c r="BL517" s="22" t="s">
        <v>199</v>
      </c>
      <c r="BM517" s="22" t="s">
        <v>515</v>
      </c>
    </row>
    <row r="518" spans="2:65" s="10" customFormat="1" ht="16.5" customHeight="1">
      <c r="B518" s="173"/>
      <c r="C518" s="174"/>
      <c r="D518" s="174"/>
      <c r="E518" s="175" t="s">
        <v>5</v>
      </c>
      <c r="F518" s="284" t="s">
        <v>516</v>
      </c>
      <c r="G518" s="285"/>
      <c r="H518" s="285"/>
      <c r="I518" s="285"/>
      <c r="J518" s="174"/>
      <c r="K518" s="175" t="s">
        <v>5</v>
      </c>
      <c r="L518" s="174"/>
      <c r="M518" s="174"/>
      <c r="N518" s="174"/>
      <c r="O518" s="174"/>
      <c r="P518" s="174"/>
      <c r="Q518" s="174"/>
      <c r="R518" s="176"/>
      <c r="T518" s="177"/>
      <c r="U518" s="174"/>
      <c r="V518" s="174"/>
      <c r="W518" s="174"/>
      <c r="X518" s="174"/>
      <c r="Y518" s="174"/>
      <c r="Z518" s="174"/>
      <c r="AA518" s="178"/>
      <c r="AT518" s="179" t="s">
        <v>172</v>
      </c>
      <c r="AU518" s="179" t="s">
        <v>87</v>
      </c>
      <c r="AV518" s="10" t="s">
        <v>84</v>
      </c>
      <c r="AW518" s="10" t="s">
        <v>33</v>
      </c>
      <c r="AX518" s="10" t="s">
        <v>78</v>
      </c>
      <c r="AY518" s="179" t="s">
        <v>165</v>
      </c>
    </row>
    <row r="519" spans="2:65" s="11" customFormat="1" ht="16.5" customHeight="1">
      <c r="B519" s="180"/>
      <c r="C519" s="181"/>
      <c r="D519" s="181"/>
      <c r="E519" s="182" t="s">
        <v>5</v>
      </c>
      <c r="F519" s="286" t="s">
        <v>517</v>
      </c>
      <c r="G519" s="287"/>
      <c r="H519" s="287"/>
      <c r="I519" s="287"/>
      <c r="J519" s="181"/>
      <c r="K519" s="183">
        <v>5.89</v>
      </c>
      <c r="L519" s="181"/>
      <c r="M519" s="181"/>
      <c r="N519" s="181"/>
      <c r="O519" s="181"/>
      <c r="P519" s="181"/>
      <c r="Q519" s="181"/>
      <c r="R519" s="184"/>
      <c r="T519" s="185"/>
      <c r="U519" s="181"/>
      <c r="V519" s="181"/>
      <c r="W519" s="181"/>
      <c r="X519" s="181"/>
      <c r="Y519" s="181"/>
      <c r="Z519" s="181"/>
      <c r="AA519" s="186"/>
      <c r="AT519" s="187" t="s">
        <v>172</v>
      </c>
      <c r="AU519" s="187" t="s">
        <v>87</v>
      </c>
      <c r="AV519" s="11" t="s">
        <v>87</v>
      </c>
      <c r="AW519" s="11" t="s">
        <v>33</v>
      </c>
      <c r="AX519" s="11" t="s">
        <v>78</v>
      </c>
      <c r="AY519" s="187" t="s">
        <v>165</v>
      </c>
    </row>
    <row r="520" spans="2:65" s="12" customFormat="1" ht="16.5" customHeight="1">
      <c r="B520" s="188"/>
      <c r="C520" s="189"/>
      <c r="D520" s="189"/>
      <c r="E520" s="190" t="s">
        <v>5</v>
      </c>
      <c r="F520" s="288" t="s">
        <v>175</v>
      </c>
      <c r="G520" s="289"/>
      <c r="H520" s="289"/>
      <c r="I520" s="289"/>
      <c r="J520" s="189"/>
      <c r="K520" s="191">
        <v>5.89</v>
      </c>
      <c r="L520" s="189"/>
      <c r="M520" s="189"/>
      <c r="N520" s="189"/>
      <c r="O520" s="189"/>
      <c r="P520" s="189"/>
      <c r="Q520" s="189"/>
      <c r="R520" s="192"/>
      <c r="T520" s="193"/>
      <c r="U520" s="189"/>
      <c r="V520" s="189"/>
      <c r="W520" s="189"/>
      <c r="X520" s="189"/>
      <c r="Y520" s="189"/>
      <c r="Z520" s="189"/>
      <c r="AA520" s="194"/>
      <c r="AT520" s="195" t="s">
        <v>172</v>
      </c>
      <c r="AU520" s="195" t="s">
        <v>87</v>
      </c>
      <c r="AV520" s="12" t="s">
        <v>170</v>
      </c>
      <c r="AW520" s="12" t="s">
        <v>33</v>
      </c>
      <c r="AX520" s="12" t="s">
        <v>84</v>
      </c>
      <c r="AY520" s="195" t="s">
        <v>165</v>
      </c>
    </row>
    <row r="521" spans="2:65" s="1" customFormat="1" ht="38.25" customHeight="1">
      <c r="B521" s="135"/>
      <c r="C521" s="164" t="s">
        <v>365</v>
      </c>
      <c r="D521" s="164" t="s">
        <v>166</v>
      </c>
      <c r="E521" s="165" t="s">
        <v>518</v>
      </c>
      <c r="F521" s="281" t="s">
        <v>519</v>
      </c>
      <c r="G521" s="281"/>
      <c r="H521" s="281"/>
      <c r="I521" s="281"/>
      <c r="J521" s="166" t="s">
        <v>227</v>
      </c>
      <c r="K521" s="167">
        <v>33</v>
      </c>
      <c r="L521" s="282">
        <v>0</v>
      </c>
      <c r="M521" s="282"/>
      <c r="N521" s="283">
        <f>ROUND(L521*K521,3)</f>
        <v>0</v>
      </c>
      <c r="O521" s="283"/>
      <c r="P521" s="283"/>
      <c r="Q521" s="283"/>
      <c r="R521" s="138"/>
      <c r="T521" s="169" t="s">
        <v>5</v>
      </c>
      <c r="U521" s="47" t="s">
        <v>45</v>
      </c>
      <c r="V521" s="39"/>
      <c r="W521" s="170">
        <f>V521*K521</f>
        <v>0</v>
      </c>
      <c r="X521" s="170">
        <v>0</v>
      </c>
      <c r="Y521" s="170">
        <f>X521*K521</f>
        <v>0</v>
      </c>
      <c r="Z521" s="170">
        <v>0</v>
      </c>
      <c r="AA521" s="171">
        <f>Z521*K521</f>
        <v>0</v>
      </c>
      <c r="AR521" s="22" t="s">
        <v>199</v>
      </c>
      <c r="AT521" s="22" t="s">
        <v>166</v>
      </c>
      <c r="AU521" s="22" t="s">
        <v>87</v>
      </c>
      <c r="AY521" s="22" t="s">
        <v>165</v>
      </c>
      <c r="BE521" s="109">
        <f>IF(U521="základná",N521,0)</f>
        <v>0</v>
      </c>
      <c r="BF521" s="109">
        <f>IF(U521="znížená",N521,0)</f>
        <v>0</v>
      </c>
      <c r="BG521" s="109">
        <f>IF(U521="zákl. prenesená",N521,0)</f>
        <v>0</v>
      </c>
      <c r="BH521" s="109">
        <f>IF(U521="zníž. prenesená",N521,0)</f>
        <v>0</v>
      </c>
      <c r="BI521" s="109">
        <f>IF(U521="nulová",N521,0)</f>
        <v>0</v>
      </c>
      <c r="BJ521" s="22" t="s">
        <v>87</v>
      </c>
      <c r="BK521" s="172">
        <f>ROUND(L521*K521,3)</f>
        <v>0</v>
      </c>
      <c r="BL521" s="22" t="s">
        <v>199</v>
      </c>
      <c r="BM521" s="22" t="s">
        <v>520</v>
      </c>
    </row>
    <row r="522" spans="2:65" s="10" customFormat="1" ht="16.5" customHeight="1">
      <c r="B522" s="173"/>
      <c r="C522" s="174"/>
      <c r="D522" s="174"/>
      <c r="E522" s="175" t="s">
        <v>5</v>
      </c>
      <c r="F522" s="284" t="s">
        <v>498</v>
      </c>
      <c r="G522" s="285"/>
      <c r="H522" s="285"/>
      <c r="I522" s="285"/>
      <c r="J522" s="174"/>
      <c r="K522" s="175" t="s">
        <v>5</v>
      </c>
      <c r="L522" s="174"/>
      <c r="M522" s="174"/>
      <c r="N522" s="174"/>
      <c r="O522" s="174"/>
      <c r="P522" s="174"/>
      <c r="Q522" s="174"/>
      <c r="R522" s="176"/>
      <c r="T522" s="177"/>
      <c r="U522" s="174"/>
      <c r="V522" s="174"/>
      <c r="W522" s="174"/>
      <c r="X522" s="174"/>
      <c r="Y522" s="174"/>
      <c r="Z522" s="174"/>
      <c r="AA522" s="178"/>
      <c r="AT522" s="179" t="s">
        <v>172</v>
      </c>
      <c r="AU522" s="179" t="s">
        <v>87</v>
      </c>
      <c r="AV522" s="10" t="s">
        <v>84</v>
      </c>
      <c r="AW522" s="10" t="s">
        <v>33</v>
      </c>
      <c r="AX522" s="10" t="s">
        <v>78</v>
      </c>
      <c r="AY522" s="179" t="s">
        <v>165</v>
      </c>
    </row>
    <row r="523" spans="2:65" s="11" customFormat="1" ht="16.5" customHeight="1">
      <c r="B523" s="180"/>
      <c r="C523" s="181"/>
      <c r="D523" s="181"/>
      <c r="E523" s="182" t="s">
        <v>5</v>
      </c>
      <c r="F523" s="286" t="s">
        <v>359</v>
      </c>
      <c r="G523" s="287"/>
      <c r="H523" s="287"/>
      <c r="I523" s="287"/>
      <c r="J523" s="181"/>
      <c r="K523" s="183">
        <v>33</v>
      </c>
      <c r="L523" s="181"/>
      <c r="M523" s="181"/>
      <c r="N523" s="181"/>
      <c r="O523" s="181"/>
      <c r="P523" s="181"/>
      <c r="Q523" s="181"/>
      <c r="R523" s="184"/>
      <c r="T523" s="185"/>
      <c r="U523" s="181"/>
      <c r="V523" s="181"/>
      <c r="W523" s="181"/>
      <c r="X523" s="181"/>
      <c r="Y523" s="181"/>
      <c r="Z523" s="181"/>
      <c r="AA523" s="186"/>
      <c r="AT523" s="187" t="s">
        <v>172</v>
      </c>
      <c r="AU523" s="187" t="s">
        <v>87</v>
      </c>
      <c r="AV523" s="11" t="s">
        <v>87</v>
      </c>
      <c r="AW523" s="11" t="s">
        <v>33</v>
      </c>
      <c r="AX523" s="11" t="s">
        <v>78</v>
      </c>
      <c r="AY523" s="187" t="s">
        <v>165</v>
      </c>
    </row>
    <row r="524" spans="2:65" s="12" customFormat="1" ht="16.5" customHeight="1">
      <c r="B524" s="188"/>
      <c r="C524" s="189"/>
      <c r="D524" s="189"/>
      <c r="E524" s="190" t="s">
        <v>5</v>
      </c>
      <c r="F524" s="288" t="s">
        <v>175</v>
      </c>
      <c r="G524" s="289"/>
      <c r="H524" s="289"/>
      <c r="I524" s="289"/>
      <c r="J524" s="189"/>
      <c r="K524" s="191">
        <v>33</v>
      </c>
      <c r="L524" s="189"/>
      <c r="M524" s="189"/>
      <c r="N524" s="189"/>
      <c r="O524" s="189"/>
      <c r="P524" s="189"/>
      <c r="Q524" s="189"/>
      <c r="R524" s="192"/>
      <c r="T524" s="193"/>
      <c r="U524" s="189"/>
      <c r="V524" s="189"/>
      <c r="W524" s="189"/>
      <c r="X524" s="189"/>
      <c r="Y524" s="189"/>
      <c r="Z524" s="189"/>
      <c r="AA524" s="194"/>
      <c r="AT524" s="195" t="s">
        <v>172</v>
      </c>
      <c r="AU524" s="195" t="s">
        <v>87</v>
      </c>
      <c r="AV524" s="12" t="s">
        <v>170</v>
      </c>
      <c r="AW524" s="12" t="s">
        <v>33</v>
      </c>
      <c r="AX524" s="12" t="s">
        <v>84</v>
      </c>
      <c r="AY524" s="195" t="s">
        <v>165</v>
      </c>
    </row>
    <row r="525" spans="2:65" s="1" customFormat="1" ht="38.25" customHeight="1">
      <c r="B525" s="135"/>
      <c r="C525" s="204" t="s">
        <v>521</v>
      </c>
      <c r="D525" s="204" t="s">
        <v>376</v>
      </c>
      <c r="E525" s="205" t="s">
        <v>522</v>
      </c>
      <c r="F525" s="296" t="s">
        <v>523</v>
      </c>
      <c r="G525" s="296"/>
      <c r="H525" s="296"/>
      <c r="I525" s="296"/>
      <c r="J525" s="206" t="s">
        <v>227</v>
      </c>
      <c r="K525" s="207">
        <v>37.950000000000003</v>
      </c>
      <c r="L525" s="297">
        <v>0</v>
      </c>
      <c r="M525" s="297"/>
      <c r="N525" s="298">
        <f>ROUND(L525*K525,3)</f>
        <v>0</v>
      </c>
      <c r="O525" s="283"/>
      <c r="P525" s="283"/>
      <c r="Q525" s="283"/>
      <c r="R525" s="138"/>
      <c r="T525" s="169" t="s">
        <v>5</v>
      </c>
      <c r="U525" s="47" t="s">
        <v>45</v>
      </c>
      <c r="V525" s="39"/>
      <c r="W525" s="170">
        <f>V525*K525</f>
        <v>0</v>
      </c>
      <c r="X525" s="170">
        <v>0</v>
      </c>
      <c r="Y525" s="170">
        <f>X525*K525</f>
        <v>0</v>
      </c>
      <c r="Z525" s="170">
        <v>0</v>
      </c>
      <c r="AA525" s="171">
        <f>Z525*K525</f>
        <v>0</v>
      </c>
      <c r="AR525" s="22" t="s">
        <v>242</v>
      </c>
      <c r="AT525" s="22" t="s">
        <v>376</v>
      </c>
      <c r="AU525" s="22" t="s">
        <v>87</v>
      </c>
      <c r="AY525" s="22" t="s">
        <v>165</v>
      </c>
      <c r="BE525" s="109">
        <f>IF(U525="základná",N525,0)</f>
        <v>0</v>
      </c>
      <c r="BF525" s="109">
        <f>IF(U525="znížená",N525,0)</f>
        <v>0</v>
      </c>
      <c r="BG525" s="109">
        <f>IF(U525="zákl. prenesená",N525,0)</f>
        <v>0</v>
      </c>
      <c r="BH525" s="109">
        <f>IF(U525="zníž. prenesená",N525,0)</f>
        <v>0</v>
      </c>
      <c r="BI525" s="109">
        <f>IF(U525="nulová",N525,0)</f>
        <v>0</v>
      </c>
      <c r="BJ525" s="22" t="s">
        <v>87</v>
      </c>
      <c r="BK525" s="172">
        <f>ROUND(L525*K525,3)</f>
        <v>0</v>
      </c>
      <c r="BL525" s="22" t="s">
        <v>199</v>
      </c>
      <c r="BM525" s="22" t="s">
        <v>524</v>
      </c>
    </row>
    <row r="526" spans="2:65" s="1" customFormat="1" ht="38.25" customHeight="1">
      <c r="B526" s="135"/>
      <c r="C526" s="164" t="s">
        <v>369</v>
      </c>
      <c r="D526" s="164" t="s">
        <v>166</v>
      </c>
      <c r="E526" s="165" t="s">
        <v>525</v>
      </c>
      <c r="F526" s="281" t="s">
        <v>526</v>
      </c>
      <c r="G526" s="281"/>
      <c r="H526" s="281"/>
      <c r="I526" s="281"/>
      <c r="J526" s="166" t="s">
        <v>227</v>
      </c>
      <c r="K526" s="167">
        <v>3.5</v>
      </c>
      <c r="L526" s="282">
        <v>0</v>
      </c>
      <c r="M526" s="282"/>
      <c r="N526" s="283">
        <f>ROUND(L526*K526,3)</f>
        <v>0</v>
      </c>
      <c r="O526" s="283"/>
      <c r="P526" s="283"/>
      <c r="Q526" s="283"/>
      <c r="R526" s="138"/>
      <c r="T526" s="169" t="s">
        <v>5</v>
      </c>
      <c r="U526" s="47" t="s">
        <v>45</v>
      </c>
      <c r="V526" s="39"/>
      <c r="W526" s="170">
        <f>V526*K526</f>
        <v>0</v>
      </c>
      <c r="X526" s="170">
        <v>0</v>
      </c>
      <c r="Y526" s="170">
        <f>X526*K526</f>
        <v>0</v>
      </c>
      <c r="Z526" s="170">
        <v>0</v>
      </c>
      <c r="AA526" s="171">
        <f>Z526*K526</f>
        <v>0</v>
      </c>
      <c r="AR526" s="22" t="s">
        <v>199</v>
      </c>
      <c r="AT526" s="22" t="s">
        <v>166</v>
      </c>
      <c r="AU526" s="22" t="s">
        <v>87</v>
      </c>
      <c r="AY526" s="22" t="s">
        <v>165</v>
      </c>
      <c r="BE526" s="109">
        <f>IF(U526="základná",N526,0)</f>
        <v>0</v>
      </c>
      <c r="BF526" s="109">
        <f>IF(U526="znížená",N526,0)</f>
        <v>0</v>
      </c>
      <c r="BG526" s="109">
        <f>IF(U526="zákl. prenesená",N526,0)</f>
        <v>0</v>
      </c>
      <c r="BH526" s="109">
        <f>IF(U526="zníž. prenesená",N526,0)</f>
        <v>0</v>
      </c>
      <c r="BI526" s="109">
        <f>IF(U526="nulová",N526,0)</f>
        <v>0</v>
      </c>
      <c r="BJ526" s="22" t="s">
        <v>87</v>
      </c>
      <c r="BK526" s="172">
        <f>ROUND(L526*K526,3)</f>
        <v>0</v>
      </c>
      <c r="BL526" s="22" t="s">
        <v>199</v>
      </c>
      <c r="BM526" s="22" t="s">
        <v>527</v>
      </c>
    </row>
    <row r="527" spans="2:65" s="10" customFormat="1" ht="16.5" customHeight="1">
      <c r="B527" s="173"/>
      <c r="C527" s="174"/>
      <c r="D527" s="174"/>
      <c r="E527" s="175" t="s">
        <v>5</v>
      </c>
      <c r="F527" s="284" t="s">
        <v>504</v>
      </c>
      <c r="G527" s="285"/>
      <c r="H527" s="285"/>
      <c r="I527" s="285"/>
      <c r="J527" s="174"/>
      <c r="K527" s="175" t="s">
        <v>5</v>
      </c>
      <c r="L527" s="174"/>
      <c r="M527" s="174"/>
      <c r="N527" s="174"/>
      <c r="O527" s="174"/>
      <c r="P527" s="174"/>
      <c r="Q527" s="174"/>
      <c r="R527" s="176"/>
      <c r="T527" s="177"/>
      <c r="U527" s="174"/>
      <c r="V527" s="174"/>
      <c r="W527" s="174"/>
      <c r="X527" s="174"/>
      <c r="Y527" s="174"/>
      <c r="Z527" s="174"/>
      <c r="AA527" s="178"/>
      <c r="AT527" s="179" t="s">
        <v>172</v>
      </c>
      <c r="AU527" s="179" t="s">
        <v>87</v>
      </c>
      <c r="AV527" s="10" t="s">
        <v>84</v>
      </c>
      <c r="AW527" s="10" t="s">
        <v>33</v>
      </c>
      <c r="AX527" s="10" t="s">
        <v>78</v>
      </c>
      <c r="AY527" s="179" t="s">
        <v>165</v>
      </c>
    </row>
    <row r="528" spans="2:65" s="11" customFormat="1" ht="16.5" customHeight="1">
      <c r="B528" s="180"/>
      <c r="C528" s="181"/>
      <c r="D528" s="181"/>
      <c r="E528" s="182" t="s">
        <v>5</v>
      </c>
      <c r="F528" s="286" t="s">
        <v>528</v>
      </c>
      <c r="G528" s="287"/>
      <c r="H528" s="287"/>
      <c r="I528" s="287"/>
      <c r="J528" s="181"/>
      <c r="K528" s="183">
        <v>3.5</v>
      </c>
      <c r="L528" s="181"/>
      <c r="M528" s="181"/>
      <c r="N528" s="181"/>
      <c r="O528" s="181"/>
      <c r="P528" s="181"/>
      <c r="Q528" s="181"/>
      <c r="R528" s="184"/>
      <c r="T528" s="185"/>
      <c r="U528" s="181"/>
      <c r="V528" s="181"/>
      <c r="W528" s="181"/>
      <c r="X528" s="181"/>
      <c r="Y528" s="181"/>
      <c r="Z528" s="181"/>
      <c r="AA528" s="186"/>
      <c r="AT528" s="187" t="s">
        <v>172</v>
      </c>
      <c r="AU528" s="187" t="s">
        <v>87</v>
      </c>
      <c r="AV528" s="11" t="s">
        <v>87</v>
      </c>
      <c r="AW528" s="11" t="s">
        <v>33</v>
      </c>
      <c r="AX528" s="11" t="s">
        <v>78</v>
      </c>
      <c r="AY528" s="187" t="s">
        <v>165</v>
      </c>
    </row>
    <row r="529" spans="2:65" s="12" customFormat="1" ht="16.5" customHeight="1">
      <c r="B529" s="188"/>
      <c r="C529" s="189"/>
      <c r="D529" s="189"/>
      <c r="E529" s="190" t="s">
        <v>5</v>
      </c>
      <c r="F529" s="288" t="s">
        <v>175</v>
      </c>
      <c r="G529" s="289"/>
      <c r="H529" s="289"/>
      <c r="I529" s="289"/>
      <c r="J529" s="189"/>
      <c r="K529" s="191">
        <v>3.5</v>
      </c>
      <c r="L529" s="189"/>
      <c r="M529" s="189"/>
      <c r="N529" s="189"/>
      <c r="O529" s="189"/>
      <c r="P529" s="189"/>
      <c r="Q529" s="189"/>
      <c r="R529" s="192"/>
      <c r="T529" s="193"/>
      <c r="U529" s="189"/>
      <c r="V529" s="189"/>
      <c r="W529" s="189"/>
      <c r="X529" s="189"/>
      <c r="Y529" s="189"/>
      <c r="Z529" s="189"/>
      <c r="AA529" s="194"/>
      <c r="AT529" s="195" t="s">
        <v>172</v>
      </c>
      <c r="AU529" s="195" t="s">
        <v>87</v>
      </c>
      <c r="AV529" s="12" t="s">
        <v>170</v>
      </c>
      <c r="AW529" s="12" t="s">
        <v>33</v>
      </c>
      <c r="AX529" s="12" t="s">
        <v>84</v>
      </c>
      <c r="AY529" s="195" t="s">
        <v>165</v>
      </c>
    </row>
    <row r="530" spans="2:65" s="1" customFormat="1" ht="38.25" customHeight="1">
      <c r="B530" s="135"/>
      <c r="C530" s="204" t="s">
        <v>529</v>
      </c>
      <c r="D530" s="204" t="s">
        <v>376</v>
      </c>
      <c r="E530" s="205" t="s">
        <v>522</v>
      </c>
      <c r="F530" s="296" t="s">
        <v>523</v>
      </c>
      <c r="G530" s="296"/>
      <c r="H530" s="296"/>
      <c r="I530" s="296"/>
      <c r="J530" s="206" t="s">
        <v>227</v>
      </c>
      <c r="K530" s="207">
        <v>4.2</v>
      </c>
      <c r="L530" s="297">
        <v>0</v>
      </c>
      <c r="M530" s="297"/>
      <c r="N530" s="298">
        <f>ROUND(L530*K530,3)</f>
        <v>0</v>
      </c>
      <c r="O530" s="283"/>
      <c r="P530" s="283"/>
      <c r="Q530" s="283"/>
      <c r="R530" s="138"/>
      <c r="T530" s="169" t="s">
        <v>5</v>
      </c>
      <c r="U530" s="47" t="s">
        <v>45</v>
      </c>
      <c r="V530" s="39"/>
      <c r="W530" s="170">
        <f>V530*K530</f>
        <v>0</v>
      </c>
      <c r="X530" s="170">
        <v>0</v>
      </c>
      <c r="Y530" s="170">
        <f>X530*K530</f>
        <v>0</v>
      </c>
      <c r="Z530" s="170">
        <v>0</v>
      </c>
      <c r="AA530" s="171">
        <f>Z530*K530</f>
        <v>0</v>
      </c>
      <c r="AR530" s="22" t="s">
        <v>242</v>
      </c>
      <c r="AT530" s="22" t="s">
        <v>376</v>
      </c>
      <c r="AU530" s="22" t="s">
        <v>87</v>
      </c>
      <c r="AY530" s="22" t="s">
        <v>165</v>
      </c>
      <c r="BE530" s="109">
        <f>IF(U530="základná",N530,0)</f>
        <v>0</v>
      </c>
      <c r="BF530" s="109">
        <f>IF(U530="znížená",N530,0)</f>
        <v>0</v>
      </c>
      <c r="BG530" s="109">
        <f>IF(U530="zákl. prenesená",N530,0)</f>
        <v>0</v>
      </c>
      <c r="BH530" s="109">
        <f>IF(U530="zníž. prenesená",N530,0)</f>
        <v>0</v>
      </c>
      <c r="BI530" s="109">
        <f>IF(U530="nulová",N530,0)</f>
        <v>0</v>
      </c>
      <c r="BJ530" s="22" t="s">
        <v>87</v>
      </c>
      <c r="BK530" s="172">
        <f>ROUND(L530*K530,3)</f>
        <v>0</v>
      </c>
      <c r="BL530" s="22" t="s">
        <v>199</v>
      </c>
      <c r="BM530" s="22" t="s">
        <v>530</v>
      </c>
    </row>
    <row r="531" spans="2:65" s="1" customFormat="1" ht="25.5" customHeight="1">
      <c r="B531" s="135"/>
      <c r="C531" s="164" t="s">
        <v>373</v>
      </c>
      <c r="D531" s="164" t="s">
        <v>166</v>
      </c>
      <c r="E531" s="165" t="s">
        <v>531</v>
      </c>
      <c r="F531" s="281" t="s">
        <v>532</v>
      </c>
      <c r="G531" s="281"/>
      <c r="H531" s="281"/>
      <c r="I531" s="281"/>
      <c r="J531" s="166" t="s">
        <v>533</v>
      </c>
      <c r="K531" s="168">
        <v>0</v>
      </c>
      <c r="L531" s="282">
        <v>0</v>
      </c>
      <c r="M531" s="282"/>
      <c r="N531" s="283">
        <f>ROUND(L531*K531,3)</f>
        <v>0</v>
      </c>
      <c r="O531" s="283"/>
      <c r="P531" s="283"/>
      <c r="Q531" s="283"/>
      <c r="R531" s="138"/>
      <c r="T531" s="169" t="s">
        <v>5</v>
      </c>
      <c r="U531" s="47" t="s">
        <v>45</v>
      </c>
      <c r="V531" s="39"/>
      <c r="W531" s="170">
        <f>V531*K531</f>
        <v>0</v>
      </c>
      <c r="X531" s="170">
        <v>0</v>
      </c>
      <c r="Y531" s="170">
        <f>X531*K531</f>
        <v>0</v>
      </c>
      <c r="Z531" s="170">
        <v>0</v>
      </c>
      <c r="AA531" s="171">
        <f>Z531*K531</f>
        <v>0</v>
      </c>
      <c r="AR531" s="22" t="s">
        <v>199</v>
      </c>
      <c r="AT531" s="22" t="s">
        <v>166</v>
      </c>
      <c r="AU531" s="22" t="s">
        <v>87</v>
      </c>
      <c r="AY531" s="22" t="s">
        <v>165</v>
      </c>
      <c r="BE531" s="109">
        <f>IF(U531="základná",N531,0)</f>
        <v>0</v>
      </c>
      <c r="BF531" s="109">
        <f>IF(U531="znížená",N531,0)</f>
        <v>0</v>
      </c>
      <c r="BG531" s="109">
        <f>IF(U531="zákl. prenesená",N531,0)</f>
        <v>0</v>
      </c>
      <c r="BH531" s="109">
        <f>IF(U531="zníž. prenesená",N531,0)</f>
        <v>0</v>
      </c>
      <c r="BI531" s="109">
        <f>IF(U531="nulová",N531,0)</f>
        <v>0</v>
      </c>
      <c r="BJ531" s="22" t="s">
        <v>87</v>
      </c>
      <c r="BK531" s="172">
        <f>ROUND(L531*K531,3)</f>
        <v>0</v>
      </c>
      <c r="BL531" s="22" t="s">
        <v>199</v>
      </c>
      <c r="BM531" s="22" t="s">
        <v>534</v>
      </c>
    </row>
    <row r="532" spans="2:65" s="9" customFormat="1" ht="29.85" customHeight="1">
      <c r="B532" s="153"/>
      <c r="C532" s="154"/>
      <c r="D532" s="163" t="s">
        <v>126</v>
      </c>
      <c r="E532" s="163"/>
      <c r="F532" s="163"/>
      <c r="G532" s="163"/>
      <c r="H532" s="163"/>
      <c r="I532" s="163"/>
      <c r="J532" s="163"/>
      <c r="K532" s="163"/>
      <c r="L532" s="163"/>
      <c r="M532" s="163"/>
      <c r="N532" s="306">
        <f>BK532</f>
        <v>0</v>
      </c>
      <c r="O532" s="307"/>
      <c r="P532" s="307"/>
      <c r="Q532" s="307"/>
      <c r="R532" s="156"/>
      <c r="T532" s="157"/>
      <c r="U532" s="154"/>
      <c r="V532" s="154"/>
      <c r="W532" s="158">
        <f>SUM(W533:W541)</f>
        <v>0</v>
      </c>
      <c r="X532" s="154"/>
      <c r="Y532" s="158">
        <f>SUM(Y533:Y541)</f>
        <v>0</v>
      </c>
      <c r="Z532" s="154"/>
      <c r="AA532" s="159">
        <f>SUM(AA533:AA541)</f>
        <v>0</v>
      </c>
      <c r="AR532" s="160" t="s">
        <v>87</v>
      </c>
      <c r="AT532" s="161" t="s">
        <v>77</v>
      </c>
      <c r="AU532" s="161" t="s">
        <v>84</v>
      </c>
      <c r="AY532" s="160" t="s">
        <v>165</v>
      </c>
      <c r="BK532" s="162">
        <f>SUM(BK533:BK541)</f>
        <v>0</v>
      </c>
    </row>
    <row r="533" spans="2:65" s="1" customFormat="1" ht="38.25" customHeight="1">
      <c r="B533" s="135"/>
      <c r="C533" s="164" t="s">
        <v>535</v>
      </c>
      <c r="D533" s="164" t="s">
        <v>166</v>
      </c>
      <c r="E533" s="165" t="s">
        <v>536</v>
      </c>
      <c r="F533" s="281" t="s">
        <v>537</v>
      </c>
      <c r="G533" s="281"/>
      <c r="H533" s="281"/>
      <c r="I533" s="281"/>
      <c r="J533" s="166" t="s">
        <v>227</v>
      </c>
      <c r="K533" s="167">
        <v>171</v>
      </c>
      <c r="L533" s="282">
        <v>0</v>
      </c>
      <c r="M533" s="282"/>
      <c r="N533" s="283">
        <f>ROUND(L533*K533,3)</f>
        <v>0</v>
      </c>
      <c r="O533" s="283"/>
      <c r="P533" s="283"/>
      <c r="Q533" s="283"/>
      <c r="R533" s="138"/>
      <c r="T533" s="169" t="s">
        <v>5</v>
      </c>
      <c r="U533" s="47" t="s">
        <v>45</v>
      </c>
      <c r="V533" s="39"/>
      <c r="W533" s="170">
        <f>V533*K533</f>
        <v>0</v>
      </c>
      <c r="X533" s="170">
        <v>0</v>
      </c>
      <c r="Y533" s="170">
        <f>X533*K533</f>
        <v>0</v>
      </c>
      <c r="Z533" s="170">
        <v>0</v>
      </c>
      <c r="AA533" s="171">
        <f>Z533*K533</f>
        <v>0</v>
      </c>
      <c r="AR533" s="22" t="s">
        <v>199</v>
      </c>
      <c r="AT533" s="22" t="s">
        <v>166</v>
      </c>
      <c r="AU533" s="22" t="s">
        <v>87</v>
      </c>
      <c r="AY533" s="22" t="s">
        <v>165</v>
      </c>
      <c r="BE533" s="109">
        <f>IF(U533="základná",N533,0)</f>
        <v>0</v>
      </c>
      <c r="BF533" s="109">
        <f>IF(U533="znížená",N533,0)</f>
        <v>0</v>
      </c>
      <c r="BG533" s="109">
        <f>IF(U533="zákl. prenesená",N533,0)</f>
        <v>0</v>
      </c>
      <c r="BH533" s="109">
        <f>IF(U533="zníž. prenesená",N533,0)</f>
        <v>0</v>
      </c>
      <c r="BI533" s="109">
        <f>IF(U533="nulová",N533,0)</f>
        <v>0</v>
      </c>
      <c r="BJ533" s="22" t="s">
        <v>87</v>
      </c>
      <c r="BK533" s="172">
        <f>ROUND(L533*K533,3)</f>
        <v>0</v>
      </c>
      <c r="BL533" s="22" t="s">
        <v>199</v>
      </c>
      <c r="BM533" s="22" t="s">
        <v>538</v>
      </c>
    </row>
    <row r="534" spans="2:65" s="1" customFormat="1" ht="25.5" customHeight="1">
      <c r="B534" s="135"/>
      <c r="C534" s="164" t="s">
        <v>379</v>
      </c>
      <c r="D534" s="164" t="s">
        <v>166</v>
      </c>
      <c r="E534" s="165" t="s">
        <v>539</v>
      </c>
      <c r="F534" s="281" t="s">
        <v>540</v>
      </c>
      <c r="G534" s="281"/>
      <c r="H534" s="281"/>
      <c r="I534" s="281"/>
      <c r="J534" s="166" t="s">
        <v>227</v>
      </c>
      <c r="K534" s="167">
        <v>200</v>
      </c>
      <c r="L534" s="282">
        <v>0</v>
      </c>
      <c r="M534" s="282"/>
      <c r="N534" s="283">
        <f>ROUND(L534*K534,3)</f>
        <v>0</v>
      </c>
      <c r="O534" s="283"/>
      <c r="P534" s="283"/>
      <c r="Q534" s="283"/>
      <c r="R534" s="138"/>
      <c r="T534" s="169" t="s">
        <v>5</v>
      </c>
      <c r="U534" s="47" t="s">
        <v>45</v>
      </c>
      <c r="V534" s="39"/>
      <c r="W534" s="170">
        <f>V534*K534</f>
        <v>0</v>
      </c>
      <c r="X534" s="170">
        <v>0</v>
      </c>
      <c r="Y534" s="170">
        <f>X534*K534</f>
        <v>0</v>
      </c>
      <c r="Z534" s="170">
        <v>0</v>
      </c>
      <c r="AA534" s="171">
        <f>Z534*K534</f>
        <v>0</v>
      </c>
      <c r="AR534" s="22" t="s">
        <v>199</v>
      </c>
      <c r="AT534" s="22" t="s">
        <v>166</v>
      </c>
      <c r="AU534" s="22" t="s">
        <v>87</v>
      </c>
      <c r="AY534" s="22" t="s">
        <v>165</v>
      </c>
      <c r="BE534" s="109">
        <f>IF(U534="základná",N534,0)</f>
        <v>0</v>
      </c>
      <c r="BF534" s="109">
        <f>IF(U534="znížená",N534,0)</f>
        <v>0</v>
      </c>
      <c r="BG534" s="109">
        <f>IF(U534="zákl. prenesená",N534,0)</f>
        <v>0</v>
      </c>
      <c r="BH534" s="109">
        <f>IF(U534="zníž. prenesená",N534,0)</f>
        <v>0</v>
      </c>
      <c r="BI534" s="109">
        <f>IF(U534="nulová",N534,0)</f>
        <v>0</v>
      </c>
      <c r="BJ534" s="22" t="s">
        <v>87</v>
      </c>
      <c r="BK534" s="172">
        <f>ROUND(L534*K534,3)</f>
        <v>0</v>
      </c>
      <c r="BL534" s="22" t="s">
        <v>199</v>
      </c>
      <c r="BM534" s="22" t="s">
        <v>541</v>
      </c>
    </row>
    <row r="535" spans="2:65" s="10" customFormat="1" ht="16.5" customHeight="1">
      <c r="B535" s="173"/>
      <c r="C535" s="174"/>
      <c r="D535" s="174"/>
      <c r="E535" s="175" t="s">
        <v>5</v>
      </c>
      <c r="F535" s="284" t="s">
        <v>295</v>
      </c>
      <c r="G535" s="285"/>
      <c r="H535" s="285"/>
      <c r="I535" s="285"/>
      <c r="J535" s="174"/>
      <c r="K535" s="175" t="s">
        <v>5</v>
      </c>
      <c r="L535" s="174"/>
      <c r="M535" s="174"/>
      <c r="N535" s="174"/>
      <c r="O535" s="174"/>
      <c r="P535" s="174"/>
      <c r="Q535" s="174"/>
      <c r="R535" s="176"/>
      <c r="T535" s="177"/>
      <c r="U535" s="174"/>
      <c r="V535" s="174"/>
      <c r="W535" s="174"/>
      <c r="X535" s="174"/>
      <c r="Y535" s="174"/>
      <c r="Z535" s="174"/>
      <c r="AA535" s="178"/>
      <c r="AT535" s="179" t="s">
        <v>172</v>
      </c>
      <c r="AU535" s="179" t="s">
        <v>87</v>
      </c>
      <c r="AV535" s="10" t="s">
        <v>84</v>
      </c>
      <c r="AW535" s="10" t="s">
        <v>33</v>
      </c>
      <c r="AX535" s="10" t="s">
        <v>78</v>
      </c>
      <c r="AY535" s="179" t="s">
        <v>165</v>
      </c>
    </row>
    <row r="536" spans="2:65" s="11" customFormat="1" ht="16.5" customHeight="1">
      <c r="B536" s="180"/>
      <c r="C536" s="181"/>
      <c r="D536" s="181"/>
      <c r="E536" s="182" t="s">
        <v>5</v>
      </c>
      <c r="F536" s="286" t="s">
        <v>542</v>
      </c>
      <c r="G536" s="287"/>
      <c r="H536" s="287"/>
      <c r="I536" s="287"/>
      <c r="J536" s="181"/>
      <c r="K536" s="183">
        <v>200</v>
      </c>
      <c r="L536" s="181"/>
      <c r="M536" s="181"/>
      <c r="N536" s="181"/>
      <c r="O536" s="181"/>
      <c r="P536" s="181"/>
      <c r="Q536" s="181"/>
      <c r="R536" s="184"/>
      <c r="T536" s="185"/>
      <c r="U536" s="181"/>
      <c r="V536" s="181"/>
      <c r="W536" s="181"/>
      <c r="X536" s="181"/>
      <c r="Y536" s="181"/>
      <c r="Z536" s="181"/>
      <c r="AA536" s="186"/>
      <c r="AT536" s="187" t="s">
        <v>172</v>
      </c>
      <c r="AU536" s="187" t="s">
        <v>87</v>
      </c>
      <c r="AV536" s="11" t="s">
        <v>87</v>
      </c>
      <c r="AW536" s="11" t="s">
        <v>33</v>
      </c>
      <c r="AX536" s="11" t="s">
        <v>78</v>
      </c>
      <c r="AY536" s="187" t="s">
        <v>165</v>
      </c>
    </row>
    <row r="537" spans="2:65" s="12" customFormat="1" ht="16.5" customHeight="1">
      <c r="B537" s="188"/>
      <c r="C537" s="189"/>
      <c r="D537" s="189"/>
      <c r="E537" s="190" t="s">
        <v>5</v>
      </c>
      <c r="F537" s="288" t="s">
        <v>175</v>
      </c>
      <c r="G537" s="289"/>
      <c r="H537" s="289"/>
      <c r="I537" s="289"/>
      <c r="J537" s="189"/>
      <c r="K537" s="191">
        <v>200</v>
      </c>
      <c r="L537" s="189"/>
      <c r="M537" s="189"/>
      <c r="N537" s="189"/>
      <c r="O537" s="189"/>
      <c r="P537" s="189"/>
      <c r="Q537" s="189"/>
      <c r="R537" s="192"/>
      <c r="T537" s="193"/>
      <c r="U537" s="189"/>
      <c r="V537" s="189"/>
      <c r="W537" s="189"/>
      <c r="X537" s="189"/>
      <c r="Y537" s="189"/>
      <c r="Z537" s="189"/>
      <c r="AA537" s="194"/>
      <c r="AT537" s="195" t="s">
        <v>172</v>
      </c>
      <c r="AU537" s="195" t="s">
        <v>87</v>
      </c>
      <c r="AV537" s="12" t="s">
        <v>170</v>
      </c>
      <c r="AW537" s="12" t="s">
        <v>33</v>
      </c>
      <c r="AX537" s="12" t="s">
        <v>84</v>
      </c>
      <c r="AY537" s="195" t="s">
        <v>165</v>
      </c>
    </row>
    <row r="538" spans="2:65" s="1" customFormat="1" ht="16.5" customHeight="1">
      <c r="B538" s="135"/>
      <c r="C538" s="204" t="s">
        <v>543</v>
      </c>
      <c r="D538" s="204" t="s">
        <v>376</v>
      </c>
      <c r="E538" s="205" t="s">
        <v>544</v>
      </c>
      <c r="F538" s="296" t="s">
        <v>545</v>
      </c>
      <c r="G538" s="296"/>
      <c r="H538" s="296"/>
      <c r="I538" s="296"/>
      <c r="J538" s="206" t="s">
        <v>227</v>
      </c>
      <c r="K538" s="207">
        <v>230</v>
      </c>
      <c r="L538" s="297">
        <v>0</v>
      </c>
      <c r="M538" s="297"/>
      <c r="N538" s="298">
        <f>ROUND(L538*K538,3)</f>
        <v>0</v>
      </c>
      <c r="O538" s="283"/>
      <c r="P538" s="283"/>
      <c r="Q538" s="283"/>
      <c r="R538" s="138"/>
      <c r="T538" s="169" t="s">
        <v>5</v>
      </c>
      <c r="U538" s="47" t="s">
        <v>45</v>
      </c>
      <c r="V538" s="39"/>
      <c r="W538" s="170">
        <f>V538*K538</f>
        <v>0</v>
      </c>
      <c r="X538" s="170">
        <v>0</v>
      </c>
      <c r="Y538" s="170">
        <f>X538*K538</f>
        <v>0</v>
      </c>
      <c r="Z538" s="170">
        <v>0</v>
      </c>
      <c r="AA538" s="171">
        <f>Z538*K538</f>
        <v>0</v>
      </c>
      <c r="AR538" s="22" t="s">
        <v>242</v>
      </c>
      <c r="AT538" s="22" t="s">
        <v>376</v>
      </c>
      <c r="AU538" s="22" t="s">
        <v>87</v>
      </c>
      <c r="AY538" s="22" t="s">
        <v>165</v>
      </c>
      <c r="BE538" s="109">
        <f>IF(U538="základná",N538,0)</f>
        <v>0</v>
      </c>
      <c r="BF538" s="109">
        <f>IF(U538="znížená",N538,0)</f>
        <v>0</v>
      </c>
      <c r="BG538" s="109">
        <f>IF(U538="zákl. prenesená",N538,0)</f>
        <v>0</v>
      </c>
      <c r="BH538" s="109">
        <f>IF(U538="zníž. prenesená",N538,0)</f>
        <v>0</v>
      </c>
      <c r="BI538" s="109">
        <f>IF(U538="nulová",N538,0)</f>
        <v>0</v>
      </c>
      <c r="BJ538" s="22" t="s">
        <v>87</v>
      </c>
      <c r="BK538" s="172">
        <f>ROUND(L538*K538,3)</f>
        <v>0</v>
      </c>
      <c r="BL538" s="22" t="s">
        <v>199</v>
      </c>
      <c r="BM538" s="22" t="s">
        <v>546</v>
      </c>
    </row>
    <row r="539" spans="2:65" s="11" customFormat="1" ht="16.5" customHeight="1">
      <c r="B539" s="180"/>
      <c r="C539" s="181"/>
      <c r="D539" s="181"/>
      <c r="E539" s="182" t="s">
        <v>5</v>
      </c>
      <c r="F539" s="290" t="s">
        <v>547</v>
      </c>
      <c r="G539" s="291"/>
      <c r="H539" s="291"/>
      <c r="I539" s="291"/>
      <c r="J539" s="181"/>
      <c r="K539" s="183">
        <v>230</v>
      </c>
      <c r="L539" s="181"/>
      <c r="M539" s="181"/>
      <c r="N539" s="181"/>
      <c r="O539" s="181"/>
      <c r="P539" s="181"/>
      <c r="Q539" s="181"/>
      <c r="R539" s="184"/>
      <c r="T539" s="185"/>
      <c r="U539" s="181"/>
      <c r="V539" s="181"/>
      <c r="W539" s="181"/>
      <c r="X539" s="181"/>
      <c r="Y539" s="181"/>
      <c r="Z539" s="181"/>
      <c r="AA539" s="186"/>
      <c r="AT539" s="187" t="s">
        <v>172</v>
      </c>
      <c r="AU539" s="187" t="s">
        <v>87</v>
      </c>
      <c r="AV539" s="11" t="s">
        <v>87</v>
      </c>
      <c r="AW539" s="11" t="s">
        <v>33</v>
      </c>
      <c r="AX539" s="11" t="s">
        <v>78</v>
      </c>
      <c r="AY539" s="187" t="s">
        <v>165</v>
      </c>
    </row>
    <row r="540" spans="2:65" s="12" customFormat="1" ht="16.5" customHeight="1">
      <c r="B540" s="188"/>
      <c r="C540" s="189"/>
      <c r="D540" s="189"/>
      <c r="E540" s="190" t="s">
        <v>5</v>
      </c>
      <c r="F540" s="288" t="s">
        <v>175</v>
      </c>
      <c r="G540" s="289"/>
      <c r="H540" s="289"/>
      <c r="I540" s="289"/>
      <c r="J540" s="189"/>
      <c r="K540" s="191">
        <v>230</v>
      </c>
      <c r="L540" s="189"/>
      <c r="M540" s="189"/>
      <c r="N540" s="189"/>
      <c r="O540" s="189"/>
      <c r="P540" s="189"/>
      <c r="Q540" s="189"/>
      <c r="R540" s="192"/>
      <c r="T540" s="193"/>
      <c r="U540" s="189"/>
      <c r="V540" s="189"/>
      <c r="W540" s="189"/>
      <c r="X540" s="189"/>
      <c r="Y540" s="189"/>
      <c r="Z540" s="189"/>
      <c r="AA540" s="194"/>
      <c r="AT540" s="195" t="s">
        <v>172</v>
      </c>
      <c r="AU540" s="195" t="s">
        <v>87</v>
      </c>
      <c r="AV540" s="12" t="s">
        <v>170</v>
      </c>
      <c r="AW540" s="12" t="s">
        <v>33</v>
      </c>
      <c r="AX540" s="12" t="s">
        <v>84</v>
      </c>
      <c r="AY540" s="195" t="s">
        <v>165</v>
      </c>
    </row>
    <row r="541" spans="2:65" s="1" customFormat="1" ht="38.25" customHeight="1">
      <c r="B541" s="135"/>
      <c r="C541" s="164" t="s">
        <v>383</v>
      </c>
      <c r="D541" s="164" t="s">
        <v>166</v>
      </c>
      <c r="E541" s="165" t="s">
        <v>548</v>
      </c>
      <c r="F541" s="281" t="s">
        <v>549</v>
      </c>
      <c r="G541" s="281"/>
      <c r="H541" s="281"/>
      <c r="I541" s="281"/>
      <c r="J541" s="166" t="s">
        <v>533</v>
      </c>
      <c r="K541" s="168">
        <v>0</v>
      </c>
      <c r="L541" s="282">
        <v>0</v>
      </c>
      <c r="M541" s="282"/>
      <c r="N541" s="283">
        <f>ROUND(L541*K541,3)</f>
        <v>0</v>
      </c>
      <c r="O541" s="283"/>
      <c r="P541" s="283"/>
      <c r="Q541" s="283"/>
      <c r="R541" s="138"/>
      <c r="T541" s="169" t="s">
        <v>5</v>
      </c>
      <c r="U541" s="47" t="s">
        <v>45</v>
      </c>
      <c r="V541" s="39"/>
      <c r="W541" s="170">
        <f>V541*K541</f>
        <v>0</v>
      </c>
      <c r="X541" s="170">
        <v>0</v>
      </c>
      <c r="Y541" s="170">
        <f>X541*K541</f>
        <v>0</v>
      </c>
      <c r="Z541" s="170">
        <v>0</v>
      </c>
      <c r="AA541" s="171">
        <f>Z541*K541</f>
        <v>0</v>
      </c>
      <c r="AR541" s="22" t="s">
        <v>199</v>
      </c>
      <c r="AT541" s="22" t="s">
        <v>166</v>
      </c>
      <c r="AU541" s="22" t="s">
        <v>87</v>
      </c>
      <c r="AY541" s="22" t="s">
        <v>165</v>
      </c>
      <c r="BE541" s="109">
        <f>IF(U541="základná",N541,0)</f>
        <v>0</v>
      </c>
      <c r="BF541" s="109">
        <f>IF(U541="znížená",N541,0)</f>
        <v>0</v>
      </c>
      <c r="BG541" s="109">
        <f>IF(U541="zákl. prenesená",N541,0)</f>
        <v>0</v>
      </c>
      <c r="BH541" s="109">
        <f>IF(U541="zníž. prenesená",N541,0)</f>
        <v>0</v>
      </c>
      <c r="BI541" s="109">
        <f>IF(U541="nulová",N541,0)</f>
        <v>0</v>
      </c>
      <c r="BJ541" s="22" t="s">
        <v>87</v>
      </c>
      <c r="BK541" s="172">
        <f>ROUND(L541*K541,3)</f>
        <v>0</v>
      </c>
      <c r="BL541" s="22" t="s">
        <v>199</v>
      </c>
      <c r="BM541" s="22" t="s">
        <v>550</v>
      </c>
    </row>
    <row r="542" spans="2:65" s="9" customFormat="1" ht="29.85" customHeight="1">
      <c r="B542" s="153"/>
      <c r="C542" s="154"/>
      <c r="D542" s="163" t="s">
        <v>127</v>
      </c>
      <c r="E542" s="163"/>
      <c r="F542" s="163"/>
      <c r="G542" s="163"/>
      <c r="H542" s="163"/>
      <c r="I542" s="163"/>
      <c r="J542" s="163"/>
      <c r="K542" s="163"/>
      <c r="L542" s="163"/>
      <c r="M542" s="163"/>
      <c r="N542" s="306">
        <f>BK542</f>
        <v>0</v>
      </c>
      <c r="O542" s="307"/>
      <c r="P542" s="307"/>
      <c r="Q542" s="307"/>
      <c r="R542" s="156"/>
      <c r="T542" s="157"/>
      <c r="U542" s="154"/>
      <c r="V542" s="154"/>
      <c r="W542" s="158">
        <f>SUM(W543:W562)</f>
        <v>0</v>
      </c>
      <c r="X542" s="154"/>
      <c r="Y542" s="158">
        <f>SUM(Y543:Y562)</f>
        <v>0</v>
      </c>
      <c r="Z542" s="154"/>
      <c r="AA542" s="159">
        <f>SUM(AA543:AA562)</f>
        <v>0</v>
      </c>
      <c r="AR542" s="160" t="s">
        <v>87</v>
      </c>
      <c r="AT542" s="161" t="s">
        <v>77</v>
      </c>
      <c r="AU542" s="161" t="s">
        <v>84</v>
      </c>
      <c r="AY542" s="160" t="s">
        <v>165</v>
      </c>
      <c r="BK542" s="162">
        <f>SUM(BK543:BK562)</f>
        <v>0</v>
      </c>
    </row>
    <row r="543" spans="2:65" s="1" customFormat="1" ht="16.5" customHeight="1">
      <c r="B543" s="135"/>
      <c r="C543" s="164" t="s">
        <v>551</v>
      </c>
      <c r="D543" s="164" t="s">
        <v>166</v>
      </c>
      <c r="E543" s="165" t="s">
        <v>552</v>
      </c>
      <c r="F543" s="281" t="s">
        <v>553</v>
      </c>
      <c r="G543" s="281"/>
      <c r="H543" s="281"/>
      <c r="I543" s="281"/>
      <c r="J543" s="166" t="s">
        <v>227</v>
      </c>
      <c r="K543" s="167">
        <v>20.09</v>
      </c>
      <c r="L543" s="282">
        <v>0</v>
      </c>
      <c r="M543" s="282"/>
      <c r="N543" s="283">
        <f>ROUND(L543*K543,3)</f>
        <v>0</v>
      </c>
      <c r="O543" s="283"/>
      <c r="P543" s="283"/>
      <c r="Q543" s="283"/>
      <c r="R543" s="138"/>
      <c r="T543" s="169" t="s">
        <v>5</v>
      </c>
      <c r="U543" s="47" t="s">
        <v>45</v>
      </c>
      <c r="V543" s="39"/>
      <c r="W543" s="170">
        <f>V543*K543</f>
        <v>0</v>
      </c>
      <c r="X543" s="170">
        <v>0</v>
      </c>
      <c r="Y543" s="170">
        <f>X543*K543</f>
        <v>0</v>
      </c>
      <c r="Z543" s="170">
        <v>0</v>
      </c>
      <c r="AA543" s="171">
        <f>Z543*K543</f>
        <v>0</v>
      </c>
      <c r="AR543" s="22" t="s">
        <v>199</v>
      </c>
      <c r="AT543" s="22" t="s">
        <v>166</v>
      </c>
      <c r="AU543" s="22" t="s">
        <v>87</v>
      </c>
      <c r="AY543" s="22" t="s">
        <v>165</v>
      </c>
      <c r="BE543" s="109">
        <f>IF(U543="základná",N543,0)</f>
        <v>0</v>
      </c>
      <c r="BF543" s="109">
        <f>IF(U543="znížená",N543,0)</f>
        <v>0</v>
      </c>
      <c r="BG543" s="109">
        <f>IF(U543="zákl. prenesená",N543,0)</f>
        <v>0</v>
      </c>
      <c r="BH543" s="109">
        <f>IF(U543="zníž. prenesená",N543,0)</f>
        <v>0</v>
      </c>
      <c r="BI543" s="109">
        <f>IF(U543="nulová",N543,0)</f>
        <v>0</v>
      </c>
      <c r="BJ543" s="22" t="s">
        <v>87</v>
      </c>
      <c r="BK543" s="172">
        <f>ROUND(L543*K543,3)</f>
        <v>0</v>
      </c>
      <c r="BL543" s="22" t="s">
        <v>199</v>
      </c>
      <c r="BM543" s="22" t="s">
        <v>554</v>
      </c>
    </row>
    <row r="544" spans="2:65" s="10" customFormat="1" ht="16.5" customHeight="1">
      <c r="B544" s="173"/>
      <c r="C544" s="174"/>
      <c r="D544" s="174"/>
      <c r="E544" s="175" t="s">
        <v>5</v>
      </c>
      <c r="F544" s="284" t="s">
        <v>555</v>
      </c>
      <c r="G544" s="285"/>
      <c r="H544" s="285"/>
      <c r="I544" s="285"/>
      <c r="J544" s="174"/>
      <c r="K544" s="175" t="s">
        <v>5</v>
      </c>
      <c r="L544" s="174"/>
      <c r="M544" s="174"/>
      <c r="N544" s="174"/>
      <c r="O544" s="174"/>
      <c r="P544" s="174"/>
      <c r="Q544" s="174"/>
      <c r="R544" s="176"/>
      <c r="T544" s="177"/>
      <c r="U544" s="174"/>
      <c r="V544" s="174"/>
      <c r="W544" s="174"/>
      <c r="X544" s="174"/>
      <c r="Y544" s="174"/>
      <c r="Z544" s="174"/>
      <c r="AA544" s="178"/>
      <c r="AT544" s="179" t="s">
        <v>172</v>
      </c>
      <c r="AU544" s="179" t="s">
        <v>87</v>
      </c>
      <c r="AV544" s="10" t="s">
        <v>84</v>
      </c>
      <c r="AW544" s="10" t="s">
        <v>33</v>
      </c>
      <c r="AX544" s="10" t="s">
        <v>78</v>
      </c>
      <c r="AY544" s="179" t="s">
        <v>165</v>
      </c>
    </row>
    <row r="545" spans="2:65" s="11" customFormat="1" ht="16.5" customHeight="1">
      <c r="B545" s="180"/>
      <c r="C545" s="181"/>
      <c r="D545" s="181"/>
      <c r="E545" s="182" t="s">
        <v>5</v>
      </c>
      <c r="F545" s="286" t="s">
        <v>556</v>
      </c>
      <c r="G545" s="287"/>
      <c r="H545" s="287"/>
      <c r="I545" s="287"/>
      <c r="J545" s="181"/>
      <c r="K545" s="183">
        <v>20.09</v>
      </c>
      <c r="L545" s="181"/>
      <c r="M545" s="181"/>
      <c r="N545" s="181"/>
      <c r="O545" s="181"/>
      <c r="P545" s="181"/>
      <c r="Q545" s="181"/>
      <c r="R545" s="184"/>
      <c r="T545" s="185"/>
      <c r="U545" s="181"/>
      <c r="V545" s="181"/>
      <c r="W545" s="181"/>
      <c r="X545" s="181"/>
      <c r="Y545" s="181"/>
      <c r="Z545" s="181"/>
      <c r="AA545" s="186"/>
      <c r="AT545" s="187" t="s">
        <v>172</v>
      </c>
      <c r="AU545" s="187" t="s">
        <v>87</v>
      </c>
      <c r="AV545" s="11" t="s">
        <v>87</v>
      </c>
      <c r="AW545" s="11" t="s">
        <v>33</v>
      </c>
      <c r="AX545" s="11" t="s">
        <v>78</v>
      </c>
      <c r="AY545" s="187" t="s">
        <v>165</v>
      </c>
    </row>
    <row r="546" spans="2:65" s="12" customFormat="1" ht="16.5" customHeight="1">
      <c r="B546" s="188"/>
      <c r="C546" s="189"/>
      <c r="D546" s="189"/>
      <c r="E546" s="190" t="s">
        <v>5</v>
      </c>
      <c r="F546" s="288" t="s">
        <v>175</v>
      </c>
      <c r="G546" s="289"/>
      <c r="H546" s="289"/>
      <c r="I546" s="289"/>
      <c r="J546" s="189"/>
      <c r="K546" s="191">
        <v>20.09</v>
      </c>
      <c r="L546" s="189"/>
      <c r="M546" s="189"/>
      <c r="N546" s="189"/>
      <c r="O546" s="189"/>
      <c r="P546" s="189"/>
      <c r="Q546" s="189"/>
      <c r="R546" s="192"/>
      <c r="T546" s="193"/>
      <c r="U546" s="189"/>
      <c r="V546" s="189"/>
      <c r="W546" s="189"/>
      <c r="X546" s="189"/>
      <c r="Y546" s="189"/>
      <c r="Z546" s="189"/>
      <c r="AA546" s="194"/>
      <c r="AT546" s="195" t="s">
        <v>172</v>
      </c>
      <c r="AU546" s="195" t="s">
        <v>87</v>
      </c>
      <c r="AV546" s="12" t="s">
        <v>170</v>
      </c>
      <c r="AW546" s="12" t="s">
        <v>33</v>
      </c>
      <c r="AX546" s="12" t="s">
        <v>84</v>
      </c>
      <c r="AY546" s="195" t="s">
        <v>165</v>
      </c>
    </row>
    <row r="547" spans="2:65" s="1" customFormat="1" ht="25.5" customHeight="1">
      <c r="B547" s="135"/>
      <c r="C547" s="204" t="s">
        <v>388</v>
      </c>
      <c r="D547" s="204" t="s">
        <v>376</v>
      </c>
      <c r="E547" s="205" t="s">
        <v>557</v>
      </c>
      <c r="F547" s="296" t="s">
        <v>558</v>
      </c>
      <c r="G547" s="296"/>
      <c r="H547" s="296"/>
      <c r="I547" s="296"/>
      <c r="J547" s="206" t="s">
        <v>227</v>
      </c>
      <c r="K547" s="207">
        <v>23.103999999999999</v>
      </c>
      <c r="L547" s="297">
        <v>0</v>
      </c>
      <c r="M547" s="297"/>
      <c r="N547" s="298">
        <f>ROUND(L547*K547,3)</f>
        <v>0</v>
      </c>
      <c r="O547" s="283"/>
      <c r="P547" s="283"/>
      <c r="Q547" s="283"/>
      <c r="R547" s="138"/>
      <c r="T547" s="169" t="s">
        <v>5</v>
      </c>
      <c r="U547" s="47" t="s">
        <v>45</v>
      </c>
      <c r="V547" s="39"/>
      <c r="W547" s="170">
        <f>V547*K547</f>
        <v>0</v>
      </c>
      <c r="X547" s="170">
        <v>0</v>
      </c>
      <c r="Y547" s="170">
        <f>X547*K547</f>
        <v>0</v>
      </c>
      <c r="Z547" s="170">
        <v>0</v>
      </c>
      <c r="AA547" s="171">
        <f>Z547*K547</f>
        <v>0</v>
      </c>
      <c r="AR547" s="22" t="s">
        <v>242</v>
      </c>
      <c r="AT547" s="22" t="s">
        <v>376</v>
      </c>
      <c r="AU547" s="22" t="s">
        <v>87</v>
      </c>
      <c r="AY547" s="22" t="s">
        <v>165</v>
      </c>
      <c r="BE547" s="109">
        <f>IF(U547="základná",N547,0)</f>
        <v>0</v>
      </c>
      <c r="BF547" s="109">
        <f>IF(U547="znížená",N547,0)</f>
        <v>0</v>
      </c>
      <c r="BG547" s="109">
        <f>IF(U547="zákl. prenesená",N547,0)</f>
        <v>0</v>
      </c>
      <c r="BH547" s="109">
        <f>IF(U547="zníž. prenesená",N547,0)</f>
        <v>0</v>
      </c>
      <c r="BI547" s="109">
        <f>IF(U547="nulová",N547,0)</f>
        <v>0</v>
      </c>
      <c r="BJ547" s="22" t="s">
        <v>87</v>
      </c>
      <c r="BK547" s="172">
        <f>ROUND(L547*K547,3)</f>
        <v>0</v>
      </c>
      <c r="BL547" s="22" t="s">
        <v>199</v>
      </c>
      <c r="BM547" s="22" t="s">
        <v>559</v>
      </c>
    </row>
    <row r="548" spans="2:65" s="1" customFormat="1" ht="25.5" customHeight="1">
      <c r="B548" s="135"/>
      <c r="C548" s="164" t="s">
        <v>560</v>
      </c>
      <c r="D548" s="164" t="s">
        <v>166</v>
      </c>
      <c r="E548" s="165" t="s">
        <v>561</v>
      </c>
      <c r="F548" s="281" t="s">
        <v>562</v>
      </c>
      <c r="G548" s="281"/>
      <c r="H548" s="281"/>
      <c r="I548" s="281"/>
      <c r="J548" s="166" t="s">
        <v>227</v>
      </c>
      <c r="K548" s="167">
        <v>20.09</v>
      </c>
      <c r="L548" s="282">
        <v>0</v>
      </c>
      <c r="M548" s="282"/>
      <c r="N548" s="283">
        <f>ROUND(L548*K548,3)</f>
        <v>0</v>
      </c>
      <c r="O548" s="283"/>
      <c r="P548" s="283"/>
      <c r="Q548" s="283"/>
      <c r="R548" s="138"/>
      <c r="T548" s="169" t="s">
        <v>5</v>
      </c>
      <c r="U548" s="47" t="s">
        <v>45</v>
      </c>
      <c r="V548" s="39"/>
      <c r="W548" s="170">
        <f>V548*K548</f>
        <v>0</v>
      </c>
      <c r="X548" s="170">
        <v>0</v>
      </c>
      <c r="Y548" s="170">
        <f>X548*K548</f>
        <v>0</v>
      </c>
      <c r="Z548" s="170">
        <v>0</v>
      </c>
      <c r="AA548" s="171">
        <f>Z548*K548</f>
        <v>0</v>
      </c>
      <c r="AR548" s="22" t="s">
        <v>199</v>
      </c>
      <c r="AT548" s="22" t="s">
        <v>166</v>
      </c>
      <c r="AU548" s="22" t="s">
        <v>87</v>
      </c>
      <c r="AY548" s="22" t="s">
        <v>165</v>
      </c>
      <c r="BE548" s="109">
        <f>IF(U548="základná",N548,0)</f>
        <v>0</v>
      </c>
      <c r="BF548" s="109">
        <f>IF(U548="znížená",N548,0)</f>
        <v>0</v>
      </c>
      <c r="BG548" s="109">
        <f>IF(U548="zákl. prenesená",N548,0)</f>
        <v>0</v>
      </c>
      <c r="BH548" s="109">
        <f>IF(U548="zníž. prenesená",N548,0)</f>
        <v>0</v>
      </c>
      <c r="BI548" s="109">
        <f>IF(U548="nulová",N548,0)</f>
        <v>0</v>
      </c>
      <c r="BJ548" s="22" t="s">
        <v>87</v>
      </c>
      <c r="BK548" s="172">
        <f>ROUND(L548*K548,3)</f>
        <v>0</v>
      </c>
      <c r="BL548" s="22" t="s">
        <v>199</v>
      </c>
      <c r="BM548" s="22" t="s">
        <v>563</v>
      </c>
    </row>
    <row r="549" spans="2:65" s="10" customFormat="1" ht="16.5" customHeight="1">
      <c r="B549" s="173"/>
      <c r="C549" s="174"/>
      <c r="D549" s="174"/>
      <c r="E549" s="175" t="s">
        <v>5</v>
      </c>
      <c r="F549" s="284" t="s">
        <v>555</v>
      </c>
      <c r="G549" s="285"/>
      <c r="H549" s="285"/>
      <c r="I549" s="285"/>
      <c r="J549" s="174"/>
      <c r="K549" s="175" t="s">
        <v>5</v>
      </c>
      <c r="L549" s="174"/>
      <c r="M549" s="174"/>
      <c r="N549" s="174"/>
      <c r="O549" s="174"/>
      <c r="P549" s="174"/>
      <c r="Q549" s="174"/>
      <c r="R549" s="176"/>
      <c r="T549" s="177"/>
      <c r="U549" s="174"/>
      <c r="V549" s="174"/>
      <c r="W549" s="174"/>
      <c r="X549" s="174"/>
      <c r="Y549" s="174"/>
      <c r="Z549" s="174"/>
      <c r="AA549" s="178"/>
      <c r="AT549" s="179" t="s">
        <v>172</v>
      </c>
      <c r="AU549" s="179" t="s">
        <v>87</v>
      </c>
      <c r="AV549" s="10" t="s">
        <v>84</v>
      </c>
      <c r="AW549" s="10" t="s">
        <v>33</v>
      </c>
      <c r="AX549" s="10" t="s">
        <v>78</v>
      </c>
      <c r="AY549" s="179" t="s">
        <v>165</v>
      </c>
    </row>
    <row r="550" spans="2:65" s="11" customFormat="1" ht="16.5" customHeight="1">
      <c r="B550" s="180"/>
      <c r="C550" s="181"/>
      <c r="D550" s="181"/>
      <c r="E550" s="182" t="s">
        <v>5</v>
      </c>
      <c r="F550" s="286" t="s">
        <v>556</v>
      </c>
      <c r="G550" s="287"/>
      <c r="H550" s="287"/>
      <c r="I550" s="287"/>
      <c r="J550" s="181"/>
      <c r="K550" s="183">
        <v>20.09</v>
      </c>
      <c r="L550" s="181"/>
      <c r="M550" s="181"/>
      <c r="N550" s="181"/>
      <c r="O550" s="181"/>
      <c r="P550" s="181"/>
      <c r="Q550" s="181"/>
      <c r="R550" s="184"/>
      <c r="T550" s="185"/>
      <c r="U550" s="181"/>
      <c r="V550" s="181"/>
      <c r="W550" s="181"/>
      <c r="X550" s="181"/>
      <c r="Y550" s="181"/>
      <c r="Z550" s="181"/>
      <c r="AA550" s="186"/>
      <c r="AT550" s="187" t="s">
        <v>172</v>
      </c>
      <c r="AU550" s="187" t="s">
        <v>87</v>
      </c>
      <c r="AV550" s="11" t="s">
        <v>87</v>
      </c>
      <c r="AW550" s="11" t="s">
        <v>33</v>
      </c>
      <c r="AX550" s="11" t="s">
        <v>78</v>
      </c>
      <c r="AY550" s="187" t="s">
        <v>165</v>
      </c>
    </row>
    <row r="551" spans="2:65" s="12" customFormat="1" ht="16.5" customHeight="1">
      <c r="B551" s="188"/>
      <c r="C551" s="189"/>
      <c r="D551" s="189"/>
      <c r="E551" s="190" t="s">
        <v>5</v>
      </c>
      <c r="F551" s="288" t="s">
        <v>175</v>
      </c>
      <c r="G551" s="289"/>
      <c r="H551" s="289"/>
      <c r="I551" s="289"/>
      <c r="J551" s="189"/>
      <c r="K551" s="191">
        <v>20.09</v>
      </c>
      <c r="L551" s="189"/>
      <c r="M551" s="189"/>
      <c r="N551" s="189"/>
      <c r="O551" s="189"/>
      <c r="P551" s="189"/>
      <c r="Q551" s="189"/>
      <c r="R551" s="192"/>
      <c r="T551" s="193"/>
      <c r="U551" s="189"/>
      <c r="V551" s="189"/>
      <c r="W551" s="189"/>
      <c r="X551" s="189"/>
      <c r="Y551" s="189"/>
      <c r="Z551" s="189"/>
      <c r="AA551" s="194"/>
      <c r="AT551" s="195" t="s">
        <v>172</v>
      </c>
      <c r="AU551" s="195" t="s">
        <v>87</v>
      </c>
      <c r="AV551" s="12" t="s">
        <v>170</v>
      </c>
      <c r="AW551" s="12" t="s">
        <v>33</v>
      </c>
      <c r="AX551" s="12" t="s">
        <v>84</v>
      </c>
      <c r="AY551" s="195" t="s">
        <v>165</v>
      </c>
    </row>
    <row r="552" spans="2:65" s="1" customFormat="1" ht="25.5" customHeight="1">
      <c r="B552" s="135"/>
      <c r="C552" s="204" t="s">
        <v>392</v>
      </c>
      <c r="D552" s="204" t="s">
        <v>376</v>
      </c>
      <c r="E552" s="205" t="s">
        <v>564</v>
      </c>
      <c r="F552" s="296" t="s">
        <v>565</v>
      </c>
      <c r="G552" s="296"/>
      <c r="H552" s="296"/>
      <c r="I552" s="296"/>
      <c r="J552" s="206" t="s">
        <v>227</v>
      </c>
      <c r="K552" s="207">
        <v>20.492000000000001</v>
      </c>
      <c r="L552" s="297">
        <v>0</v>
      </c>
      <c r="M552" s="297"/>
      <c r="N552" s="298">
        <f>ROUND(L552*K552,3)</f>
        <v>0</v>
      </c>
      <c r="O552" s="283"/>
      <c r="P552" s="283"/>
      <c r="Q552" s="283"/>
      <c r="R552" s="138"/>
      <c r="T552" s="169" t="s">
        <v>5</v>
      </c>
      <c r="U552" s="47" t="s">
        <v>45</v>
      </c>
      <c r="V552" s="39"/>
      <c r="W552" s="170">
        <f>V552*K552</f>
        <v>0</v>
      </c>
      <c r="X552" s="170">
        <v>0</v>
      </c>
      <c r="Y552" s="170">
        <f>X552*K552</f>
        <v>0</v>
      </c>
      <c r="Z552" s="170">
        <v>0</v>
      </c>
      <c r="AA552" s="171">
        <f>Z552*K552</f>
        <v>0</v>
      </c>
      <c r="AR552" s="22" t="s">
        <v>242</v>
      </c>
      <c r="AT552" s="22" t="s">
        <v>376</v>
      </c>
      <c r="AU552" s="22" t="s">
        <v>87</v>
      </c>
      <c r="AY552" s="22" t="s">
        <v>165</v>
      </c>
      <c r="BE552" s="109">
        <f>IF(U552="základná",N552,0)</f>
        <v>0</v>
      </c>
      <c r="BF552" s="109">
        <f>IF(U552="znížená",N552,0)</f>
        <v>0</v>
      </c>
      <c r="BG552" s="109">
        <f>IF(U552="zákl. prenesená",N552,0)</f>
        <v>0</v>
      </c>
      <c r="BH552" s="109">
        <f>IF(U552="zníž. prenesená",N552,0)</f>
        <v>0</v>
      </c>
      <c r="BI552" s="109">
        <f>IF(U552="nulová",N552,0)</f>
        <v>0</v>
      </c>
      <c r="BJ552" s="22" t="s">
        <v>87</v>
      </c>
      <c r="BK552" s="172">
        <f>ROUND(L552*K552,3)</f>
        <v>0</v>
      </c>
      <c r="BL552" s="22" t="s">
        <v>199</v>
      </c>
      <c r="BM552" s="22" t="s">
        <v>566</v>
      </c>
    </row>
    <row r="553" spans="2:65" s="1" customFormat="1" ht="38.25" customHeight="1">
      <c r="B553" s="135"/>
      <c r="C553" s="164" t="s">
        <v>567</v>
      </c>
      <c r="D553" s="164" t="s">
        <v>166</v>
      </c>
      <c r="E553" s="165" t="s">
        <v>568</v>
      </c>
      <c r="F553" s="281" t="s">
        <v>569</v>
      </c>
      <c r="G553" s="281"/>
      <c r="H553" s="281"/>
      <c r="I553" s="281"/>
      <c r="J553" s="166" t="s">
        <v>227</v>
      </c>
      <c r="K553" s="167">
        <v>40.44</v>
      </c>
      <c r="L553" s="282">
        <v>0</v>
      </c>
      <c r="M553" s="282"/>
      <c r="N553" s="283">
        <f>ROUND(L553*K553,3)</f>
        <v>0</v>
      </c>
      <c r="O553" s="283"/>
      <c r="P553" s="283"/>
      <c r="Q553" s="283"/>
      <c r="R553" s="138"/>
      <c r="T553" s="169" t="s">
        <v>5</v>
      </c>
      <c r="U553" s="47" t="s">
        <v>45</v>
      </c>
      <c r="V553" s="39"/>
      <c r="W553" s="170">
        <f>V553*K553</f>
        <v>0</v>
      </c>
      <c r="X553" s="170">
        <v>0</v>
      </c>
      <c r="Y553" s="170">
        <f>X553*K553</f>
        <v>0</v>
      </c>
      <c r="Z553" s="170">
        <v>0</v>
      </c>
      <c r="AA553" s="171">
        <f>Z553*K553</f>
        <v>0</v>
      </c>
      <c r="AR553" s="22" t="s">
        <v>199</v>
      </c>
      <c r="AT553" s="22" t="s">
        <v>166</v>
      </c>
      <c r="AU553" s="22" t="s">
        <v>87</v>
      </c>
      <c r="AY553" s="22" t="s">
        <v>165</v>
      </c>
      <c r="BE553" s="109">
        <f>IF(U553="základná",N553,0)</f>
        <v>0</v>
      </c>
      <c r="BF553" s="109">
        <f>IF(U553="znížená",N553,0)</f>
        <v>0</v>
      </c>
      <c r="BG553" s="109">
        <f>IF(U553="zákl. prenesená",N553,0)</f>
        <v>0</v>
      </c>
      <c r="BH553" s="109">
        <f>IF(U553="zníž. prenesená",N553,0)</f>
        <v>0</v>
      </c>
      <c r="BI553" s="109">
        <f>IF(U553="nulová",N553,0)</f>
        <v>0</v>
      </c>
      <c r="BJ553" s="22" t="s">
        <v>87</v>
      </c>
      <c r="BK553" s="172">
        <f>ROUND(L553*K553,3)</f>
        <v>0</v>
      </c>
      <c r="BL553" s="22" t="s">
        <v>199</v>
      </c>
      <c r="BM553" s="22" t="s">
        <v>570</v>
      </c>
    </row>
    <row r="554" spans="2:65" s="11" customFormat="1" ht="16.5" customHeight="1">
      <c r="B554" s="180"/>
      <c r="C554" s="181"/>
      <c r="D554" s="181"/>
      <c r="E554" s="182" t="s">
        <v>5</v>
      </c>
      <c r="F554" s="290" t="s">
        <v>571</v>
      </c>
      <c r="G554" s="291"/>
      <c r="H554" s="291"/>
      <c r="I554" s="291"/>
      <c r="J554" s="181"/>
      <c r="K554" s="183">
        <v>40.44</v>
      </c>
      <c r="L554" s="181"/>
      <c r="M554" s="181"/>
      <c r="N554" s="181"/>
      <c r="O554" s="181"/>
      <c r="P554" s="181"/>
      <c r="Q554" s="181"/>
      <c r="R554" s="184"/>
      <c r="T554" s="185"/>
      <c r="U554" s="181"/>
      <c r="V554" s="181"/>
      <c r="W554" s="181"/>
      <c r="X554" s="181"/>
      <c r="Y554" s="181"/>
      <c r="Z554" s="181"/>
      <c r="AA554" s="186"/>
      <c r="AT554" s="187" t="s">
        <v>172</v>
      </c>
      <c r="AU554" s="187" t="s">
        <v>87</v>
      </c>
      <c r="AV554" s="11" t="s">
        <v>87</v>
      </c>
      <c r="AW554" s="11" t="s">
        <v>33</v>
      </c>
      <c r="AX554" s="11" t="s">
        <v>78</v>
      </c>
      <c r="AY554" s="187" t="s">
        <v>165</v>
      </c>
    </row>
    <row r="555" spans="2:65" s="12" customFormat="1" ht="16.5" customHeight="1">
      <c r="B555" s="188"/>
      <c r="C555" s="189"/>
      <c r="D555" s="189"/>
      <c r="E555" s="190" t="s">
        <v>5</v>
      </c>
      <c r="F555" s="288" t="s">
        <v>175</v>
      </c>
      <c r="G555" s="289"/>
      <c r="H555" s="289"/>
      <c r="I555" s="289"/>
      <c r="J555" s="189"/>
      <c r="K555" s="191">
        <v>40.44</v>
      </c>
      <c r="L555" s="189"/>
      <c r="M555" s="189"/>
      <c r="N555" s="189"/>
      <c r="O555" s="189"/>
      <c r="P555" s="189"/>
      <c r="Q555" s="189"/>
      <c r="R555" s="192"/>
      <c r="T555" s="193"/>
      <c r="U555" s="189"/>
      <c r="V555" s="189"/>
      <c r="W555" s="189"/>
      <c r="X555" s="189"/>
      <c r="Y555" s="189"/>
      <c r="Z555" s="189"/>
      <c r="AA555" s="194"/>
      <c r="AT555" s="195" t="s">
        <v>172</v>
      </c>
      <c r="AU555" s="195" t="s">
        <v>87</v>
      </c>
      <c r="AV555" s="12" t="s">
        <v>170</v>
      </c>
      <c r="AW555" s="12" t="s">
        <v>33</v>
      </c>
      <c r="AX555" s="12" t="s">
        <v>84</v>
      </c>
      <c r="AY555" s="195" t="s">
        <v>165</v>
      </c>
    </row>
    <row r="556" spans="2:65" s="1" customFormat="1" ht="38.25" customHeight="1">
      <c r="B556" s="135"/>
      <c r="C556" s="204" t="s">
        <v>396</v>
      </c>
      <c r="D556" s="204" t="s">
        <v>376</v>
      </c>
      <c r="E556" s="205" t="s">
        <v>572</v>
      </c>
      <c r="F556" s="296" t="s">
        <v>573</v>
      </c>
      <c r="G556" s="296"/>
      <c r="H556" s="296"/>
      <c r="I556" s="296"/>
      <c r="J556" s="206" t="s">
        <v>227</v>
      </c>
      <c r="K556" s="207">
        <v>41.249000000000002</v>
      </c>
      <c r="L556" s="297">
        <v>0</v>
      </c>
      <c r="M556" s="297"/>
      <c r="N556" s="298">
        <f>ROUND(L556*K556,3)</f>
        <v>0</v>
      </c>
      <c r="O556" s="283"/>
      <c r="P556" s="283"/>
      <c r="Q556" s="283"/>
      <c r="R556" s="138"/>
      <c r="T556" s="169" t="s">
        <v>5</v>
      </c>
      <c r="U556" s="47" t="s">
        <v>45</v>
      </c>
      <c r="V556" s="39"/>
      <c r="W556" s="170">
        <f>V556*K556</f>
        <v>0</v>
      </c>
      <c r="X556" s="170">
        <v>0</v>
      </c>
      <c r="Y556" s="170">
        <f>X556*K556</f>
        <v>0</v>
      </c>
      <c r="Z556" s="170">
        <v>0</v>
      </c>
      <c r="AA556" s="171">
        <f>Z556*K556</f>
        <v>0</v>
      </c>
      <c r="AR556" s="22" t="s">
        <v>242</v>
      </c>
      <c r="AT556" s="22" t="s">
        <v>376</v>
      </c>
      <c r="AU556" s="22" t="s">
        <v>87</v>
      </c>
      <c r="AY556" s="22" t="s">
        <v>165</v>
      </c>
      <c r="BE556" s="109">
        <f>IF(U556="základná",N556,0)</f>
        <v>0</v>
      </c>
      <c r="BF556" s="109">
        <f>IF(U556="znížená",N556,0)</f>
        <v>0</v>
      </c>
      <c r="BG556" s="109">
        <f>IF(U556="zákl. prenesená",N556,0)</f>
        <v>0</v>
      </c>
      <c r="BH556" s="109">
        <f>IF(U556="zníž. prenesená",N556,0)</f>
        <v>0</v>
      </c>
      <c r="BI556" s="109">
        <f>IF(U556="nulová",N556,0)</f>
        <v>0</v>
      </c>
      <c r="BJ556" s="22" t="s">
        <v>87</v>
      </c>
      <c r="BK556" s="172">
        <f>ROUND(L556*K556,3)</f>
        <v>0</v>
      </c>
      <c r="BL556" s="22" t="s">
        <v>199</v>
      </c>
      <c r="BM556" s="22" t="s">
        <v>574</v>
      </c>
    </row>
    <row r="557" spans="2:65" s="1" customFormat="1" ht="16.5" customHeight="1">
      <c r="B557" s="135"/>
      <c r="C557" s="164" t="s">
        <v>575</v>
      </c>
      <c r="D557" s="164" t="s">
        <v>166</v>
      </c>
      <c r="E557" s="165" t="s">
        <v>576</v>
      </c>
      <c r="F557" s="281" t="s">
        <v>577</v>
      </c>
      <c r="G557" s="281"/>
      <c r="H557" s="281"/>
      <c r="I557" s="281"/>
      <c r="J557" s="166" t="s">
        <v>227</v>
      </c>
      <c r="K557" s="167">
        <v>92.48</v>
      </c>
      <c r="L557" s="282">
        <v>0</v>
      </c>
      <c r="M557" s="282"/>
      <c r="N557" s="283">
        <f>ROUND(L557*K557,3)</f>
        <v>0</v>
      </c>
      <c r="O557" s="283"/>
      <c r="P557" s="283"/>
      <c r="Q557" s="283"/>
      <c r="R557" s="138"/>
      <c r="T557" s="169" t="s">
        <v>5</v>
      </c>
      <c r="U557" s="47" t="s">
        <v>45</v>
      </c>
      <c r="V557" s="39"/>
      <c r="W557" s="170">
        <f>V557*K557</f>
        <v>0</v>
      </c>
      <c r="X557" s="170">
        <v>0</v>
      </c>
      <c r="Y557" s="170">
        <f>X557*K557</f>
        <v>0</v>
      </c>
      <c r="Z557" s="170">
        <v>0</v>
      </c>
      <c r="AA557" s="171">
        <f>Z557*K557</f>
        <v>0</v>
      </c>
      <c r="AR557" s="22" t="s">
        <v>199</v>
      </c>
      <c r="AT557" s="22" t="s">
        <v>166</v>
      </c>
      <c r="AU557" s="22" t="s">
        <v>87</v>
      </c>
      <c r="AY557" s="22" t="s">
        <v>165</v>
      </c>
      <c r="BE557" s="109">
        <f>IF(U557="základná",N557,0)</f>
        <v>0</v>
      </c>
      <c r="BF557" s="109">
        <f>IF(U557="znížená",N557,0)</f>
        <v>0</v>
      </c>
      <c r="BG557" s="109">
        <f>IF(U557="zákl. prenesená",N557,0)</f>
        <v>0</v>
      </c>
      <c r="BH557" s="109">
        <f>IF(U557="zníž. prenesená",N557,0)</f>
        <v>0</v>
      </c>
      <c r="BI557" s="109">
        <f>IF(U557="nulová",N557,0)</f>
        <v>0</v>
      </c>
      <c r="BJ557" s="22" t="s">
        <v>87</v>
      </c>
      <c r="BK557" s="172">
        <f>ROUND(L557*K557,3)</f>
        <v>0</v>
      </c>
      <c r="BL557" s="22" t="s">
        <v>199</v>
      </c>
      <c r="BM557" s="22" t="s">
        <v>578</v>
      </c>
    </row>
    <row r="558" spans="2:65" s="10" customFormat="1" ht="16.5" customHeight="1">
      <c r="B558" s="173"/>
      <c r="C558" s="174"/>
      <c r="D558" s="174"/>
      <c r="E558" s="175" t="s">
        <v>5</v>
      </c>
      <c r="F558" s="284" t="s">
        <v>579</v>
      </c>
      <c r="G558" s="285"/>
      <c r="H558" s="285"/>
      <c r="I558" s="285"/>
      <c r="J558" s="174"/>
      <c r="K558" s="175" t="s">
        <v>5</v>
      </c>
      <c r="L558" s="174"/>
      <c r="M558" s="174"/>
      <c r="N558" s="174"/>
      <c r="O558" s="174"/>
      <c r="P558" s="174"/>
      <c r="Q558" s="174"/>
      <c r="R558" s="176"/>
      <c r="T558" s="177"/>
      <c r="U558" s="174"/>
      <c r="V558" s="174"/>
      <c r="W558" s="174"/>
      <c r="X558" s="174"/>
      <c r="Y558" s="174"/>
      <c r="Z558" s="174"/>
      <c r="AA558" s="178"/>
      <c r="AT558" s="179" t="s">
        <v>172</v>
      </c>
      <c r="AU558" s="179" t="s">
        <v>87</v>
      </c>
      <c r="AV558" s="10" t="s">
        <v>84</v>
      </c>
      <c r="AW558" s="10" t="s">
        <v>33</v>
      </c>
      <c r="AX558" s="10" t="s">
        <v>78</v>
      </c>
      <c r="AY558" s="179" t="s">
        <v>165</v>
      </c>
    </row>
    <row r="559" spans="2:65" s="11" customFormat="1" ht="16.5" customHeight="1">
      <c r="B559" s="180"/>
      <c r="C559" s="181"/>
      <c r="D559" s="181"/>
      <c r="E559" s="182" t="s">
        <v>5</v>
      </c>
      <c r="F559" s="286" t="s">
        <v>580</v>
      </c>
      <c r="G559" s="287"/>
      <c r="H559" s="287"/>
      <c r="I559" s="287"/>
      <c r="J559" s="181"/>
      <c r="K559" s="183">
        <v>92.48</v>
      </c>
      <c r="L559" s="181"/>
      <c r="M559" s="181"/>
      <c r="N559" s="181"/>
      <c r="O559" s="181"/>
      <c r="P559" s="181"/>
      <c r="Q559" s="181"/>
      <c r="R559" s="184"/>
      <c r="T559" s="185"/>
      <c r="U559" s="181"/>
      <c r="V559" s="181"/>
      <c r="W559" s="181"/>
      <c r="X559" s="181"/>
      <c r="Y559" s="181"/>
      <c r="Z559" s="181"/>
      <c r="AA559" s="186"/>
      <c r="AT559" s="187" t="s">
        <v>172</v>
      </c>
      <c r="AU559" s="187" t="s">
        <v>87</v>
      </c>
      <c r="AV559" s="11" t="s">
        <v>87</v>
      </c>
      <c r="AW559" s="11" t="s">
        <v>33</v>
      </c>
      <c r="AX559" s="11" t="s">
        <v>78</v>
      </c>
      <c r="AY559" s="187" t="s">
        <v>165</v>
      </c>
    </row>
    <row r="560" spans="2:65" s="12" customFormat="1" ht="16.5" customHeight="1">
      <c r="B560" s="188"/>
      <c r="C560" s="189"/>
      <c r="D560" s="189"/>
      <c r="E560" s="190" t="s">
        <v>5</v>
      </c>
      <c r="F560" s="288" t="s">
        <v>175</v>
      </c>
      <c r="G560" s="289"/>
      <c r="H560" s="289"/>
      <c r="I560" s="289"/>
      <c r="J560" s="189"/>
      <c r="K560" s="191">
        <v>92.48</v>
      </c>
      <c r="L560" s="189"/>
      <c r="M560" s="189"/>
      <c r="N560" s="189"/>
      <c r="O560" s="189"/>
      <c r="P560" s="189"/>
      <c r="Q560" s="189"/>
      <c r="R560" s="192"/>
      <c r="T560" s="193"/>
      <c r="U560" s="189"/>
      <c r="V560" s="189"/>
      <c r="W560" s="189"/>
      <c r="X560" s="189"/>
      <c r="Y560" s="189"/>
      <c r="Z560" s="189"/>
      <c r="AA560" s="194"/>
      <c r="AT560" s="195" t="s">
        <v>172</v>
      </c>
      <c r="AU560" s="195" t="s">
        <v>87</v>
      </c>
      <c r="AV560" s="12" t="s">
        <v>170</v>
      </c>
      <c r="AW560" s="12" t="s">
        <v>33</v>
      </c>
      <c r="AX560" s="12" t="s">
        <v>84</v>
      </c>
      <c r="AY560" s="195" t="s">
        <v>165</v>
      </c>
    </row>
    <row r="561" spans="2:65" s="1" customFormat="1" ht="25.5" customHeight="1">
      <c r="B561" s="135"/>
      <c r="C561" s="204" t="s">
        <v>400</v>
      </c>
      <c r="D561" s="204" t="s">
        <v>376</v>
      </c>
      <c r="E561" s="205" t="s">
        <v>581</v>
      </c>
      <c r="F561" s="296" t="s">
        <v>582</v>
      </c>
      <c r="G561" s="296"/>
      <c r="H561" s="296"/>
      <c r="I561" s="296"/>
      <c r="J561" s="206" t="s">
        <v>227</v>
      </c>
      <c r="K561" s="207">
        <v>94.33</v>
      </c>
      <c r="L561" s="297">
        <v>0</v>
      </c>
      <c r="M561" s="297"/>
      <c r="N561" s="298">
        <f>ROUND(L561*K561,3)</f>
        <v>0</v>
      </c>
      <c r="O561" s="283"/>
      <c r="P561" s="283"/>
      <c r="Q561" s="283"/>
      <c r="R561" s="138"/>
      <c r="T561" s="169" t="s">
        <v>5</v>
      </c>
      <c r="U561" s="47" t="s">
        <v>45</v>
      </c>
      <c r="V561" s="39"/>
      <c r="W561" s="170">
        <f>V561*K561</f>
        <v>0</v>
      </c>
      <c r="X561" s="170">
        <v>0</v>
      </c>
      <c r="Y561" s="170">
        <f>X561*K561</f>
        <v>0</v>
      </c>
      <c r="Z561" s="170">
        <v>0</v>
      </c>
      <c r="AA561" s="171">
        <f>Z561*K561</f>
        <v>0</v>
      </c>
      <c r="AR561" s="22" t="s">
        <v>242</v>
      </c>
      <c r="AT561" s="22" t="s">
        <v>376</v>
      </c>
      <c r="AU561" s="22" t="s">
        <v>87</v>
      </c>
      <c r="AY561" s="22" t="s">
        <v>165</v>
      </c>
      <c r="BE561" s="109">
        <f>IF(U561="základná",N561,0)</f>
        <v>0</v>
      </c>
      <c r="BF561" s="109">
        <f>IF(U561="znížená",N561,0)</f>
        <v>0</v>
      </c>
      <c r="BG561" s="109">
        <f>IF(U561="zákl. prenesená",N561,0)</f>
        <v>0</v>
      </c>
      <c r="BH561" s="109">
        <f>IF(U561="zníž. prenesená",N561,0)</f>
        <v>0</v>
      </c>
      <c r="BI561" s="109">
        <f>IF(U561="nulová",N561,0)</f>
        <v>0</v>
      </c>
      <c r="BJ561" s="22" t="s">
        <v>87</v>
      </c>
      <c r="BK561" s="172">
        <f>ROUND(L561*K561,3)</f>
        <v>0</v>
      </c>
      <c r="BL561" s="22" t="s">
        <v>199</v>
      </c>
      <c r="BM561" s="22" t="s">
        <v>583</v>
      </c>
    </row>
    <row r="562" spans="2:65" s="1" customFormat="1" ht="25.5" customHeight="1">
      <c r="B562" s="135"/>
      <c r="C562" s="164" t="s">
        <v>584</v>
      </c>
      <c r="D562" s="164" t="s">
        <v>166</v>
      </c>
      <c r="E562" s="165" t="s">
        <v>585</v>
      </c>
      <c r="F562" s="281" t="s">
        <v>586</v>
      </c>
      <c r="G562" s="281"/>
      <c r="H562" s="281"/>
      <c r="I562" s="281"/>
      <c r="J562" s="166" t="s">
        <v>533</v>
      </c>
      <c r="K562" s="168">
        <v>0</v>
      </c>
      <c r="L562" s="282">
        <v>0</v>
      </c>
      <c r="M562" s="282"/>
      <c r="N562" s="283">
        <f>ROUND(L562*K562,3)</f>
        <v>0</v>
      </c>
      <c r="O562" s="283"/>
      <c r="P562" s="283"/>
      <c r="Q562" s="283"/>
      <c r="R562" s="138"/>
      <c r="T562" s="169" t="s">
        <v>5</v>
      </c>
      <c r="U562" s="47" t="s">
        <v>45</v>
      </c>
      <c r="V562" s="39"/>
      <c r="W562" s="170">
        <f>V562*K562</f>
        <v>0</v>
      </c>
      <c r="X562" s="170">
        <v>0</v>
      </c>
      <c r="Y562" s="170">
        <f>X562*K562</f>
        <v>0</v>
      </c>
      <c r="Z562" s="170">
        <v>0</v>
      </c>
      <c r="AA562" s="171">
        <f>Z562*K562</f>
        <v>0</v>
      </c>
      <c r="AR562" s="22" t="s">
        <v>199</v>
      </c>
      <c r="AT562" s="22" t="s">
        <v>166</v>
      </c>
      <c r="AU562" s="22" t="s">
        <v>87</v>
      </c>
      <c r="AY562" s="22" t="s">
        <v>165</v>
      </c>
      <c r="BE562" s="109">
        <f>IF(U562="základná",N562,0)</f>
        <v>0</v>
      </c>
      <c r="BF562" s="109">
        <f>IF(U562="znížená",N562,0)</f>
        <v>0</v>
      </c>
      <c r="BG562" s="109">
        <f>IF(U562="zákl. prenesená",N562,0)</f>
        <v>0</v>
      </c>
      <c r="BH562" s="109">
        <f>IF(U562="zníž. prenesená",N562,0)</f>
        <v>0</v>
      </c>
      <c r="BI562" s="109">
        <f>IF(U562="nulová",N562,0)</f>
        <v>0</v>
      </c>
      <c r="BJ562" s="22" t="s">
        <v>87</v>
      </c>
      <c r="BK562" s="172">
        <f>ROUND(L562*K562,3)</f>
        <v>0</v>
      </c>
      <c r="BL562" s="22" t="s">
        <v>199</v>
      </c>
      <c r="BM562" s="22" t="s">
        <v>587</v>
      </c>
    </row>
    <row r="563" spans="2:65" s="9" customFormat="1" ht="29.85" customHeight="1">
      <c r="B563" s="153"/>
      <c r="C563" s="154"/>
      <c r="D563" s="163" t="s">
        <v>128</v>
      </c>
      <c r="E563" s="163"/>
      <c r="F563" s="163"/>
      <c r="G563" s="163"/>
      <c r="H563" s="163"/>
      <c r="I563" s="163"/>
      <c r="J563" s="163"/>
      <c r="K563" s="163"/>
      <c r="L563" s="163"/>
      <c r="M563" s="163"/>
      <c r="N563" s="306">
        <f>BK563</f>
        <v>0</v>
      </c>
      <c r="O563" s="307"/>
      <c r="P563" s="307"/>
      <c r="Q563" s="307"/>
      <c r="R563" s="156"/>
      <c r="T563" s="157"/>
      <c r="U563" s="154"/>
      <c r="V563" s="154"/>
      <c r="W563" s="158">
        <f>SUM(W564:W609)</f>
        <v>0</v>
      </c>
      <c r="X563" s="154"/>
      <c r="Y563" s="158">
        <f>SUM(Y564:Y609)</f>
        <v>0</v>
      </c>
      <c r="Z563" s="154"/>
      <c r="AA563" s="159">
        <f>SUM(AA564:AA609)</f>
        <v>0</v>
      </c>
      <c r="AR563" s="160" t="s">
        <v>87</v>
      </c>
      <c r="AT563" s="161" t="s">
        <v>77</v>
      </c>
      <c r="AU563" s="161" t="s">
        <v>84</v>
      </c>
      <c r="AY563" s="160" t="s">
        <v>165</v>
      </c>
      <c r="BK563" s="162">
        <f>SUM(BK564:BK609)</f>
        <v>0</v>
      </c>
    </row>
    <row r="564" spans="2:65" s="1" customFormat="1" ht="25.5" customHeight="1">
      <c r="B564" s="135"/>
      <c r="C564" s="164" t="s">
        <v>406</v>
      </c>
      <c r="D564" s="164" t="s">
        <v>166</v>
      </c>
      <c r="E564" s="165" t="s">
        <v>588</v>
      </c>
      <c r="F564" s="281" t="s">
        <v>589</v>
      </c>
      <c r="G564" s="281"/>
      <c r="H564" s="281"/>
      <c r="I564" s="281"/>
      <c r="J564" s="166" t="s">
        <v>169</v>
      </c>
      <c r="K564" s="167">
        <v>1</v>
      </c>
      <c r="L564" s="282">
        <v>0</v>
      </c>
      <c r="M564" s="282"/>
      <c r="N564" s="283">
        <f t="shared" ref="N564:N609" si="5">ROUND(L564*K564,3)</f>
        <v>0</v>
      </c>
      <c r="O564" s="283"/>
      <c r="P564" s="283"/>
      <c r="Q564" s="283"/>
      <c r="R564" s="138"/>
      <c r="T564" s="169" t="s">
        <v>5</v>
      </c>
      <c r="U564" s="47" t="s">
        <v>45</v>
      </c>
      <c r="V564" s="39"/>
      <c r="W564" s="170">
        <f t="shared" ref="W564:W609" si="6">V564*K564</f>
        <v>0</v>
      </c>
      <c r="X564" s="170">
        <v>0</v>
      </c>
      <c r="Y564" s="170">
        <f t="shared" ref="Y564:Y609" si="7">X564*K564</f>
        <v>0</v>
      </c>
      <c r="Z564" s="170">
        <v>0</v>
      </c>
      <c r="AA564" s="171">
        <f t="shared" ref="AA564:AA609" si="8">Z564*K564</f>
        <v>0</v>
      </c>
      <c r="AR564" s="22" t="s">
        <v>199</v>
      </c>
      <c r="AT564" s="22" t="s">
        <v>166</v>
      </c>
      <c r="AU564" s="22" t="s">
        <v>87</v>
      </c>
      <c r="AY564" s="22" t="s">
        <v>165</v>
      </c>
      <c r="BE564" s="109">
        <f t="shared" ref="BE564:BE609" si="9">IF(U564="základná",N564,0)</f>
        <v>0</v>
      </c>
      <c r="BF564" s="109">
        <f t="shared" ref="BF564:BF609" si="10">IF(U564="znížená",N564,0)</f>
        <v>0</v>
      </c>
      <c r="BG564" s="109">
        <f t="shared" ref="BG564:BG609" si="11">IF(U564="zákl. prenesená",N564,0)</f>
        <v>0</v>
      </c>
      <c r="BH564" s="109">
        <f t="shared" ref="BH564:BH609" si="12">IF(U564="zníž. prenesená",N564,0)</f>
        <v>0</v>
      </c>
      <c r="BI564" s="109">
        <f t="shared" ref="BI564:BI609" si="13">IF(U564="nulová",N564,0)</f>
        <v>0</v>
      </c>
      <c r="BJ564" s="22" t="s">
        <v>87</v>
      </c>
      <c r="BK564" s="172">
        <f t="shared" ref="BK564:BK609" si="14">ROUND(L564*K564,3)</f>
        <v>0</v>
      </c>
      <c r="BL564" s="22" t="s">
        <v>199</v>
      </c>
      <c r="BM564" s="22" t="s">
        <v>590</v>
      </c>
    </row>
    <row r="565" spans="2:65" s="1" customFormat="1" ht="51" customHeight="1">
      <c r="B565" s="135"/>
      <c r="C565" s="164" t="s">
        <v>591</v>
      </c>
      <c r="D565" s="164" t="s">
        <v>166</v>
      </c>
      <c r="E565" s="165" t="s">
        <v>592</v>
      </c>
      <c r="F565" s="281" t="s">
        <v>593</v>
      </c>
      <c r="G565" s="281"/>
      <c r="H565" s="281"/>
      <c r="I565" s="281"/>
      <c r="J565" s="166" t="s">
        <v>169</v>
      </c>
      <c r="K565" s="167">
        <v>1</v>
      </c>
      <c r="L565" s="282">
        <v>0</v>
      </c>
      <c r="M565" s="282"/>
      <c r="N565" s="283">
        <f t="shared" si="5"/>
        <v>0</v>
      </c>
      <c r="O565" s="283"/>
      <c r="P565" s="283"/>
      <c r="Q565" s="283"/>
      <c r="R565" s="138"/>
      <c r="T565" s="169" t="s">
        <v>5</v>
      </c>
      <c r="U565" s="47" t="s">
        <v>45</v>
      </c>
      <c r="V565" s="39"/>
      <c r="W565" s="170">
        <f t="shared" si="6"/>
        <v>0</v>
      </c>
      <c r="X565" s="170">
        <v>0</v>
      </c>
      <c r="Y565" s="170">
        <f t="shared" si="7"/>
        <v>0</v>
      </c>
      <c r="Z565" s="170">
        <v>0</v>
      </c>
      <c r="AA565" s="171">
        <f t="shared" si="8"/>
        <v>0</v>
      </c>
      <c r="AR565" s="22" t="s">
        <v>199</v>
      </c>
      <c r="AT565" s="22" t="s">
        <v>166</v>
      </c>
      <c r="AU565" s="22" t="s">
        <v>87</v>
      </c>
      <c r="AY565" s="22" t="s">
        <v>165</v>
      </c>
      <c r="BE565" s="109">
        <f t="shared" si="9"/>
        <v>0</v>
      </c>
      <c r="BF565" s="109">
        <f t="shared" si="10"/>
        <v>0</v>
      </c>
      <c r="BG565" s="109">
        <f t="shared" si="11"/>
        <v>0</v>
      </c>
      <c r="BH565" s="109">
        <f t="shared" si="12"/>
        <v>0</v>
      </c>
      <c r="BI565" s="109">
        <f t="shared" si="13"/>
        <v>0</v>
      </c>
      <c r="BJ565" s="22" t="s">
        <v>87</v>
      </c>
      <c r="BK565" s="172">
        <f t="shared" si="14"/>
        <v>0</v>
      </c>
      <c r="BL565" s="22" t="s">
        <v>199</v>
      </c>
      <c r="BM565" s="22" t="s">
        <v>594</v>
      </c>
    </row>
    <row r="566" spans="2:65" s="1" customFormat="1" ht="38.25" customHeight="1">
      <c r="B566" s="135"/>
      <c r="C566" s="164" t="s">
        <v>409</v>
      </c>
      <c r="D566" s="164" t="s">
        <v>166</v>
      </c>
      <c r="E566" s="165" t="s">
        <v>595</v>
      </c>
      <c r="F566" s="281" t="s">
        <v>596</v>
      </c>
      <c r="G566" s="281"/>
      <c r="H566" s="281"/>
      <c r="I566" s="281"/>
      <c r="J566" s="166" t="s">
        <v>169</v>
      </c>
      <c r="K566" s="167">
        <v>1</v>
      </c>
      <c r="L566" s="282">
        <v>0</v>
      </c>
      <c r="M566" s="282"/>
      <c r="N566" s="283">
        <f t="shared" si="5"/>
        <v>0</v>
      </c>
      <c r="O566" s="283"/>
      <c r="P566" s="283"/>
      <c r="Q566" s="283"/>
      <c r="R566" s="138"/>
      <c r="T566" s="169" t="s">
        <v>5</v>
      </c>
      <c r="U566" s="47" t="s">
        <v>45</v>
      </c>
      <c r="V566" s="39"/>
      <c r="W566" s="170">
        <f t="shared" si="6"/>
        <v>0</v>
      </c>
      <c r="X566" s="170">
        <v>0</v>
      </c>
      <c r="Y566" s="170">
        <f t="shared" si="7"/>
        <v>0</v>
      </c>
      <c r="Z566" s="170">
        <v>0</v>
      </c>
      <c r="AA566" s="171">
        <f t="shared" si="8"/>
        <v>0</v>
      </c>
      <c r="AR566" s="22" t="s">
        <v>199</v>
      </c>
      <c r="AT566" s="22" t="s">
        <v>166</v>
      </c>
      <c r="AU566" s="22" t="s">
        <v>87</v>
      </c>
      <c r="AY566" s="22" t="s">
        <v>165</v>
      </c>
      <c r="BE566" s="109">
        <f t="shared" si="9"/>
        <v>0</v>
      </c>
      <c r="BF566" s="109">
        <f t="shared" si="10"/>
        <v>0</v>
      </c>
      <c r="BG566" s="109">
        <f t="shared" si="11"/>
        <v>0</v>
      </c>
      <c r="BH566" s="109">
        <f t="shared" si="12"/>
        <v>0</v>
      </c>
      <c r="BI566" s="109">
        <f t="shared" si="13"/>
        <v>0</v>
      </c>
      <c r="BJ566" s="22" t="s">
        <v>87</v>
      </c>
      <c r="BK566" s="172">
        <f t="shared" si="14"/>
        <v>0</v>
      </c>
      <c r="BL566" s="22" t="s">
        <v>199</v>
      </c>
      <c r="BM566" s="22" t="s">
        <v>597</v>
      </c>
    </row>
    <row r="567" spans="2:65" s="1" customFormat="1" ht="38.25" customHeight="1">
      <c r="B567" s="135"/>
      <c r="C567" s="164" t="s">
        <v>598</v>
      </c>
      <c r="D567" s="164" t="s">
        <v>166</v>
      </c>
      <c r="E567" s="165" t="s">
        <v>599</v>
      </c>
      <c r="F567" s="281" t="s">
        <v>600</v>
      </c>
      <c r="G567" s="281"/>
      <c r="H567" s="281"/>
      <c r="I567" s="281"/>
      <c r="J567" s="166" t="s">
        <v>169</v>
      </c>
      <c r="K567" s="167">
        <v>0.8</v>
      </c>
      <c r="L567" s="282">
        <v>0</v>
      </c>
      <c r="M567" s="282"/>
      <c r="N567" s="283">
        <f t="shared" si="5"/>
        <v>0</v>
      </c>
      <c r="O567" s="283"/>
      <c r="P567" s="283"/>
      <c r="Q567" s="283"/>
      <c r="R567" s="138"/>
      <c r="T567" s="169" t="s">
        <v>5</v>
      </c>
      <c r="U567" s="47" t="s">
        <v>45</v>
      </c>
      <c r="V567" s="39"/>
      <c r="W567" s="170">
        <f t="shared" si="6"/>
        <v>0</v>
      </c>
      <c r="X567" s="170">
        <v>0</v>
      </c>
      <c r="Y567" s="170">
        <f t="shared" si="7"/>
        <v>0</v>
      </c>
      <c r="Z567" s="170">
        <v>0</v>
      </c>
      <c r="AA567" s="171">
        <f t="shared" si="8"/>
        <v>0</v>
      </c>
      <c r="AR567" s="22" t="s">
        <v>199</v>
      </c>
      <c r="AT567" s="22" t="s">
        <v>166</v>
      </c>
      <c r="AU567" s="22" t="s">
        <v>87</v>
      </c>
      <c r="AY567" s="22" t="s">
        <v>165</v>
      </c>
      <c r="BE567" s="109">
        <f t="shared" si="9"/>
        <v>0</v>
      </c>
      <c r="BF567" s="109">
        <f t="shared" si="10"/>
        <v>0</v>
      </c>
      <c r="BG567" s="109">
        <f t="shared" si="11"/>
        <v>0</v>
      </c>
      <c r="BH567" s="109">
        <f t="shared" si="12"/>
        <v>0</v>
      </c>
      <c r="BI567" s="109">
        <f t="shared" si="13"/>
        <v>0</v>
      </c>
      <c r="BJ567" s="22" t="s">
        <v>87</v>
      </c>
      <c r="BK567" s="172">
        <f t="shared" si="14"/>
        <v>0</v>
      </c>
      <c r="BL567" s="22" t="s">
        <v>199</v>
      </c>
      <c r="BM567" s="22" t="s">
        <v>601</v>
      </c>
    </row>
    <row r="568" spans="2:65" s="1" customFormat="1" ht="25.5" customHeight="1">
      <c r="B568" s="135"/>
      <c r="C568" s="164" t="s">
        <v>415</v>
      </c>
      <c r="D568" s="164" t="s">
        <v>166</v>
      </c>
      <c r="E568" s="165" t="s">
        <v>602</v>
      </c>
      <c r="F568" s="281" t="s">
        <v>603</v>
      </c>
      <c r="G568" s="281"/>
      <c r="H568" s="281"/>
      <c r="I568" s="281"/>
      <c r="J568" s="166" t="s">
        <v>169</v>
      </c>
      <c r="K568" s="167">
        <v>0.35</v>
      </c>
      <c r="L568" s="282">
        <v>0</v>
      </c>
      <c r="M568" s="282"/>
      <c r="N568" s="283">
        <f t="shared" si="5"/>
        <v>0</v>
      </c>
      <c r="O568" s="283"/>
      <c r="P568" s="283"/>
      <c r="Q568" s="283"/>
      <c r="R568" s="138"/>
      <c r="T568" s="169" t="s">
        <v>5</v>
      </c>
      <c r="U568" s="47" t="s">
        <v>45</v>
      </c>
      <c r="V568" s="39"/>
      <c r="W568" s="170">
        <f t="shared" si="6"/>
        <v>0</v>
      </c>
      <c r="X568" s="170">
        <v>0</v>
      </c>
      <c r="Y568" s="170">
        <f t="shared" si="7"/>
        <v>0</v>
      </c>
      <c r="Z568" s="170">
        <v>0</v>
      </c>
      <c r="AA568" s="171">
        <f t="shared" si="8"/>
        <v>0</v>
      </c>
      <c r="AR568" s="22" t="s">
        <v>199</v>
      </c>
      <c r="AT568" s="22" t="s">
        <v>166</v>
      </c>
      <c r="AU568" s="22" t="s">
        <v>87</v>
      </c>
      <c r="AY568" s="22" t="s">
        <v>165</v>
      </c>
      <c r="BE568" s="109">
        <f t="shared" si="9"/>
        <v>0</v>
      </c>
      <c r="BF568" s="109">
        <f t="shared" si="10"/>
        <v>0</v>
      </c>
      <c r="BG568" s="109">
        <f t="shared" si="11"/>
        <v>0</v>
      </c>
      <c r="BH568" s="109">
        <f t="shared" si="12"/>
        <v>0</v>
      </c>
      <c r="BI568" s="109">
        <f t="shared" si="13"/>
        <v>0</v>
      </c>
      <c r="BJ568" s="22" t="s">
        <v>87</v>
      </c>
      <c r="BK568" s="172">
        <f t="shared" si="14"/>
        <v>0</v>
      </c>
      <c r="BL568" s="22" t="s">
        <v>199</v>
      </c>
      <c r="BM568" s="22" t="s">
        <v>604</v>
      </c>
    </row>
    <row r="569" spans="2:65" s="1" customFormat="1" ht="16.5" customHeight="1">
      <c r="B569" s="135"/>
      <c r="C569" s="204" t="s">
        <v>605</v>
      </c>
      <c r="D569" s="204" t="s">
        <v>376</v>
      </c>
      <c r="E569" s="205" t="s">
        <v>606</v>
      </c>
      <c r="F569" s="296" t="s">
        <v>607</v>
      </c>
      <c r="G569" s="296"/>
      <c r="H569" s="296"/>
      <c r="I569" s="296"/>
      <c r="J569" s="206" t="s">
        <v>195</v>
      </c>
      <c r="K569" s="207">
        <v>0.63</v>
      </c>
      <c r="L569" s="297">
        <v>0</v>
      </c>
      <c r="M569" s="297"/>
      <c r="N569" s="298">
        <f t="shared" si="5"/>
        <v>0</v>
      </c>
      <c r="O569" s="283"/>
      <c r="P569" s="283"/>
      <c r="Q569" s="283"/>
      <c r="R569" s="138"/>
      <c r="T569" s="169" t="s">
        <v>5</v>
      </c>
      <c r="U569" s="47" t="s">
        <v>45</v>
      </c>
      <c r="V569" s="39"/>
      <c r="W569" s="170">
        <f t="shared" si="6"/>
        <v>0</v>
      </c>
      <c r="X569" s="170">
        <v>0</v>
      </c>
      <c r="Y569" s="170">
        <f t="shared" si="7"/>
        <v>0</v>
      </c>
      <c r="Z569" s="170">
        <v>0</v>
      </c>
      <c r="AA569" s="171">
        <f t="shared" si="8"/>
        <v>0</v>
      </c>
      <c r="AR569" s="22" t="s">
        <v>242</v>
      </c>
      <c r="AT569" s="22" t="s">
        <v>376</v>
      </c>
      <c r="AU569" s="22" t="s">
        <v>87</v>
      </c>
      <c r="AY569" s="22" t="s">
        <v>165</v>
      </c>
      <c r="BE569" s="109">
        <f t="shared" si="9"/>
        <v>0</v>
      </c>
      <c r="BF569" s="109">
        <f t="shared" si="10"/>
        <v>0</v>
      </c>
      <c r="BG569" s="109">
        <f t="shared" si="11"/>
        <v>0</v>
      </c>
      <c r="BH569" s="109">
        <f t="shared" si="12"/>
        <v>0</v>
      </c>
      <c r="BI569" s="109">
        <f t="shared" si="13"/>
        <v>0</v>
      </c>
      <c r="BJ569" s="22" t="s">
        <v>87</v>
      </c>
      <c r="BK569" s="172">
        <f t="shared" si="14"/>
        <v>0</v>
      </c>
      <c r="BL569" s="22" t="s">
        <v>199</v>
      </c>
      <c r="BM569" s="22" t="s">
        <v>608</v>
      </c>
    </row>
    <row r="570" spans="2:65" s="1" customFormat="1" ht="38.25" customHeight="1">
      <c r="B570" s="135"/>
      <c r="C570" s="164" t="s">
        <v>418</v>
      </c>
      <c r="D570" s="164" t="s">
        <v>166</v>
      </c>
      <c r="E570" s="165" t="s">
        <v>609</v>
      </c>
      <c r="F570" s="281" t="s">
        <v>610</v>
      </c>
      <c r="G570" s="281"/>
      <c r="H570" s="281"/>
      <c r="I570" s="281"/>
      <c r="J570" s="166" t="s">
        <v>169</v>
      </c>
      <c r="K570" s="167">
        <v>0.25</v>
      </c>
      <c r="L570" s="282">
        <v>0</v>
      </c>
      <c r="M570" s="282"/>
      <c r="N570" s="283">
        <f t="shared" si="5"/>
        <v>0</v>
      </c>
      <c r="O570" s="283"/>
      <c r="P570" s="283"/>
      <c r="Q570" s="283"/>
      <c r="R570" s="138"/>
      <c r="T570" s="169" t="s">
        <v>5</v>
      </c>
      <c r="U570" s="47" t="s">
        <v>45</v>
      </c>
      <c r="V570" s="39"/>
      <c r="W570" s="170">
        <f t="shared" si="6"/>
        <v>0</v>
      </c>
      <c r="X570" s="170">
        <v>0</v>
      </c>
      <c r="Y570" s="170">
        <f t="shared" si="7"/>
        <v>0</v>
      </c>
      <c r="Z570" s="170">
        <v>0</v>
      </c>
      <c r="AA570" s="171">
        <f t="shared" si="8"/>
        <v>0</v>
      </c>
      <c r="AR570" s="22" t="s">
        <v>199</v>
      </c>
      <c r="AT570" s="22" t="s">
        <v>166</v>
      </c>
      <c r="AU570" s="22" t="s">
        <v>87</v>
      </c>
      <c r="AY570" s="22" t="s">
        <v>165</v>
      </c>
      <c r="BE570" s="109">
        <f t="shared" si="9"/>
        <v>0</v>
      </c>
      <c r="BF570" s="109">
        <f t="shared" si="10"/>
        <v>0</v>
      </c>
      <c r="BG570" s="109">
        <f t="shared" si="11"/>
        <v>0</v>
      </c>
      <c r="BH570" s="109">
        <f t="shared" si="12"/>
        <v>0</v>
      </c>
      <c r="BI570" s="109">
        <f t="shared" si="13"/>
        <v>0</v>
      </c>
      <c r="BJ570" s="22" t="s">
        <v>87</v>
      </c>
      <c r="BK570" s="172">
        <f t="shared" si="14"/>
        <v>0</v>
      </c>
      <c r="BL570" s="22" t="s">
        <v>199</v>
      </c>
      <c r="BM570" s="22" t="s">
        <v>611</v>
      </c>
    </row>
    <row r="571" spans="2:65" s="1" customFormat="1" ht="25.5" customHeight="1">
      <c r="B571" s="135"/>
      <c r="C571" s="164" t="s">
        <v>612</v>
      </c>
      <c r="D571" s="164" t="s">
        <v>166</v>
      </c>
      <c r="E571" s="165" t="s">
        <v>613</v>
      </c>
      <c r="F571" s="281" t="s">
        <v>614</v>
      </c>
      <c r="G571" s="281"/>
      <c r="H571" s="281"/>
      <c r="I571" s="281"/>
      <c r="J571" s="166" t="s">
        <v>399</v>
      </c>
      <c r="K571" s="167">
        <v>3.8</v>
      </c>
      <c r="L571" s="282">
        <v>0</v>
      </c>
      <c r="M571" s="282"/>
      <c r="N571" s="283">
        <f t="shared" si="5"/>
        <v>0</v>
      </c>
      <c r="O571" s="283"/>
      <c r="P571" s="283"/>
      <c r="Q571" s="283"/>
      <c r="R571" s="138"/>
      <c r="T571" s="169" t="s">
        <v>5</v>
      </c>
      <c r="U571" s="47" t="s">
        <v>45</v>
      </c>
      <c r="V571" s="39"/>
      <c r="W571" s="170">
        <f t="shared" si="6"/>
        <v>0</v>
      </c>
      <c r="X571" s="170">
        <v>0</v>
      </c>
      <c r="Y571" s="170">
        <f t="shared" si="7"/>
        <v>0</v>
      </c>
      <c r="Z571" s="170">
        <v>0</v>
      </c>
      <c r="AA571" s="171">
        <f t="shared" si="8"/>
        <v>0</v>
      </c>
      <c r="AR571" s="22" t="s">
        <v>199</v>
      </c>
      <c r="AT571" s="22" t="s">
        <v>166</v>
      </c>
      <c r="AU571" s="22" t="s">
        <v>87</v>
      </c>
      <c r="AY571" s="22" t="s">
        <v>165</v>
      </c>
      <c r="BE571" s="109">
        <f t="shared" si="9"/>
        <v>0</v>
      </c>
      <c r="BF571" s="109">
        <f t="shared" si="10"/>
        <v>0</v>
      </c>
      <c r="BG571" s="109">
        <f t="shared" si="11"/>
        <v>0</v>
      </c>
      <c r="BH571" s="109">
        <f t="shared" si="12"/>
        <v>0</v>
      </c>
      <c r="BI571" s="109">
        <f t="shared" si="13"/>
        <v>0</v>
      </c>
      <c r="BJ571" s="22" t="s">
        <v>87</v>
      </c>
      <c r="BK571" s="172">
        <f t="shared" si="14"/>
        <v>0</v>
      </c>
      <c r="BL571" s="22" t="s">
        <v>199</v>
      </c>
      <c r="BM571" s="22" t="s">
        <v>615</v>
      </c>
    </row>
    <row r="572" spans="2:65" s="1" customFormat="1" ht="16.5" customHeight="1">
      <c r="B572" s="135"/>
      <c r="C572" s="204" t="s">
        <v>422</v>
      </c>
      <c r="D572" s="204" t="s">
        <v>376</v>
      </c>
      <c r="E572" s="205" t="s">
        <v>616</v>
      </c>
      <c r="F572" s="296" t="s">
        <v>617</v>
      </c>
      <c r="G572" s="296"/>
      <c r="H572" s="296"/>
      <c r="I572" s="296"/>
      <c r="J572" s="206" t="s">
        <v>218</v>
      </c>
      <c r="K572" s="207">
        <v>2</v>
      </c>
      <c r="L572" s="297">
        <v>0</v>
      </c>
      <c r="M572" s="297"/>
      <c r="N572" s="298">
        <f t="shared" si="5"/>
        <v>0</v>
      </c>
      <c r="O572" s="283"/>
      <c r="P572" s="283"/>
      <c r="Q572" s="283"/>
      <c r="R572" s="138"/>
      <c r="T572" s="169" t="s">
        <v>5</v>
      </c>
      <c r="U572" s="47" t="s">
        <v>45</v>
      </c>
      <c r="V572" s="39"/>
      <c r="W572" s="170">
        <f t="shared" si="6"/>
        <v>0</v>
      </c>
      <c r="X572" s="170">
        <v>0</v>
      </c>
      <c r="Y572" s="170">
        <f t="shared" si="7"/>
        <v>0</v>
      </c>
      <c r="Z572" s="170">
        <v>0</v>
      </c>
      <c r="AA572" s="171">
        <f t="shared" si="8"/>
        <v>0</v>
      </c>
      <c r="AR572" s="22" t="s">
        <v>242</v>
      </c>
      <c r="AT572" s="22" t="s">
        <v>376</v>
      </c>
      <c r="AU572" s="22" t="s">
        <v>87</v>
      </c>
      <c r="AY572" s="22" t="s">
        <v>165</v>
      </c>
      <c r="BE572" s="109">
        <f t="shared" si="9"/>
        <v>0</v>
      </c>
      <c r="BF572" s="109">
        <f t="shared" si="10"/>
        <v>0</v>
      </c>
      <c r="BG572" s="109">
        <f t="shared" si="11"/>
        <v>0</v>
      </c>
      <c r="BH572" s="109">
        <f t="shared" si="12"/>
        <v>0</v>
      </c>
      <c r="BI572" s="109">
        <f t="shared" si="13"/>
        <v>0</v>
      </c>
      <c r="BJ572" s="22" t="s">
        <v>87</v>
      </c>
      <c r="BK572" s="172">
        <f t="shared" si="14"/>
        <v>0</v>
      </c>
      <c r="BL572" s="22" t="s">
        <v>199</v>
      </c>
      <c r="BM572" s="22" t="s">
        <v>618</v>
      </c>
    </row>
    <row r="573" spans="2:65" s="1" customFormat="1" ht="25.5" customHeight="1">
      <c r="B573" s="135"/>
      <c r="C573" s="164" t="s">
        <v>619</v>
      </c>
      <c r="D573" s="164" t="s">
        <v>166</v>
      </c>
      <c r="E573" s="165" t="s">
        <v>620</v>
      </c>
      <c r="F573" s="281" t="s">
        <v>621</v>
      </c>
      <c r="G573" s="281"/>
      <c r="H573" s="281"/>
      <c r="I573" s="281"/>
      <c r="J573" s="166" t="s">
        <v>399</v>
      </c>
      <c r="K573" s="167">
        <v>3.4</v>
      </c>
      <c r="L573" s="282">
        <v>0</v>
      </c>
      <c r="M573" s="282"/>
      <c r="N573" s="283">
        <f t="shared" si="5"/>
        <v>0</v>
      </c>
      <c r="O573" s="283"/>
      <c r="P573" s="283"/>
      <c r="Q573" s="283"/>
      <c r="R573" s="138"/>
      <c r="T573" s="169" t="s">
        <v>5</v>
      </c>
      <c r="U573" s="47" t="s">
        <v>45</v>
      </c>
      <c r="V573" s="39"/>
      <c r="W573" s="170">
        <f t="shared" si="6"/>
        <v>0</v>
      </c>
      <c r="X573" s="170">
        <v>0</v>
      </c>
      <c r="Y573" s="170">
        <f t="shared" si="7"/>
        <v>0</v>
      </c>
      <c r="Z573" s="170">
        <v>0</v>
      </c>
      <c r="AA573" s="171">
        <f t="shared" si="8"/>
        <v>0</v>
      </c>
      <c r="AR573" s="22" t="s">
        <v>199</v>
      </c>
      <c r="AT573" s="22" t="s">
        <v>166</v>
      </c>
      <c r="AU573" s="22" t="s">
        <v>87</v>
      </c>
      <c r="AY573" s="22" t="s">
        <v>165</v>
      </c>
      <c r="BE573" s="109">
        <f t="shared" si="9"/>
        <v>0</v>
      </c>
      <c r="BF573" s="109">
        <f t="shared" si="10"/>
        <v>0</v>
      </c>
      <c r="BG573" s="109">
        <f t="shared" si="11"/>
        <v>0</v>
      </c>
      <c r="BH573" s="109">
        <f t="shared" si="12"/>
        <v>0</v>
      </c>
      <c r="BI573" s="109">
        <f t="shared" si="13"/>
        <v>0</v>
      </c>
      <c r="BJ573" s="22" t="s">
        <v>87</v>
      </c>
      <c r="BK573" s="172">
        <f t="shared" si="14"/>
        <v>0</v>
      </c>
      <c r="BL573" s="22" t="s">
        <v>199</v>
      </c>
      <c r="BM573" s="22" t="s">
        <v>622</v>
      </c>
    </row>
    <row r="574" spans="2:65" s="1" customFormat="1" ht="16.5" customHeight="1">
      <c r="B574" s="135"/>
      <c r="C574" s="204" t="s">
        <v>427</v>
      </c>
      <c r="D574" s="204" t="s">
        <v>376</v>
      </c>
      <c r="E574" s="205" t="s">
        <v>623</v>
      </c>
      <c r="F574" s="296" t="s">
        <v>624</v>
      </c>
      <c r="G574" s="296"/>
      <c r="H574" s="296"/>
      <c r="I574" s="296"/>
      <c r="J574" s="206" t="s">
        <v>218</v>
      </c>
      <c r="K574" s="207">
        <v>2</v>
      </c>
      <c r="L574" s="297">
        <v>0</v>
      </c>
      <c r="M574" s="297"/>
      <c r="N574" s="298">
        <f t="shared" si="5"/>
        <v>0</v>
      </c>
      <c r="O574" s="283"/>
      <c r="P574" s="283"/>
      <c r="Q574" s="283"/>
      <c r="R574" s="138"/>
      <c r="T574" s="169" t="s">
        <v>5</v>
      </c>
      <c r="U574" s="47" t="s">
        <v>45</v>
      </c>
      <c r="V574" s="39"/>
      <c r="W574" s="170">
        <f t="shared" si="6"/>
        <v>0</v>
      </c>
      <c r="X574" s="170">
        <v>0</v>
      </c>
      <c r="Y574" s="170">
        <f t="shared" si="7"/>
        <v>0</v>
      </c>
      <c r="Z574" s="170">
        <v>0</v>
      </c>
      <c r="AA574" s="171">
        <f t="shared" si="8"/>
        <v>0</v>
      </c>
      <c r="AR574" s="22" t="s">
        <v>242</v>
      </c>
      <c r="AT574" s="22" t="s">
        <v>376</v>
      </c>
      <c r="AU574" s="22" t="s">
        <v>87</v>
      </c>
      <c r="AY574" s="22" t="s">
        <v>165</v>
      </c>
      <c r="BE574" s="109">
        <f t="shared" si="9"/>
        <v>0</v>
      </c>
      <c r="BF574" s="109">
        <f t="shared" si="10"/>
        <v>0</v>
      </c>
      <c r="BG574" s="109">
        <f t="shared" si="11"/>
        <v>0</v>
      </c>
      <c r="BH574" s="109">
        <f t="shared" si="12"/>
        <v>0</v>
      </c>
      <c r="BI574" s="109">
        <f t="shared" si="13"/>
        <v>0</v>
      </c>
      <c r="BJ574" s="22" t="s">
        <v>87</v>
      </c>
      <c r="BK574" s="172">
        <f t="shared" si="14"/>
        <v>0</v>
      </c>
      <c r="BL574" s="22" t="s">
        <v>199</v>
      </c>
      <c r="BM574" s="22" t="s">
        <v>625</v>
      </c>
    </row>
    <row r="575" spans="2:65" s="1" customFormat="1" ht="16.5" customHeight="1">
      <c r="B575" s="135"/>
      <c r="C575" s="204" t="s">
        <v>626</v>
      </c>
      <c r="D575" s="204" t="s">
        <v>376</v>
      </c>
      <c r="E575" s="205" t="s">
        <v>627</v>
      </c>
      <c r="F575" s="296" t="s">
        <v>628</v>
      </c>
      <c r="G575" s="296"/>
      <c r="H575" s="296"/>
      <c r="I575" s="296"/>
      <c r="J575" s="206" t="s">
        <v>218</v>
      </c>
      <c r="K575" s="207">
        <v>1</v>
      </c>
      <c r="L575" s="297">
        <v>0</v>
      </c>
      <c r="M575" s="297"/>
      <c r="N575" s="298">
        <f t="shared" si="5"/>
        <v>0</v>
      </c>
      <c r="O575" s="283"/>
      <c r="P575" s="283"/>
      <c r="Q575" s="283"/>
      <c r="R575" s="138"/>
      <c r="T575" s="169" t="s">
        <v>5</v>
      </c>
      <c r="U575" s="47" t="s">
        <v>45</v>
      </c>
      <c r="V575" s="39"/>
      <c r="W575" s="170">
        <f t="shared" si="6"/>
        <v>0</v>
      </c>
      <c r="X575" s="170">
        <v>0</v>
      </c>
      <c r="Y575" s="170">
        <f t="shared" si="7"/>
        <v>0</v>
      </c>
      <c r="Z575" s="170">
        <v>0</v>
      </c>
      <c r="AA575" s="171">
        <f t="shared" si="8"/>
        <v>0</v>
      </c>
      <c r="AR575" s="22" t="s">
        <v>242</v>
      </c>
      <c r="AT575" s="22" t="s">
        <v>376</v>
      </c>
      <c r="AU575" s="22" t="s">
        <v>87</v>
      </c>
      <c r="AY575" s="22" t="s">
        <v>165</v>
      </c>
      <c r="BE575" s="109">
        <f t="shared" si="9"/>
        <v>0</v>
      </c>
      <c r="BF575" s="109">
        <f t="shared" si="10"/>
        <v>0</v>
      </c>
      <c r="BG575" s="109">
        <f t="shared" si="11"/>
        <v>0</v>
      </c>
      <c r="BH575" s="109">
        <f t="shared" si="12"/>
        <v>0</v>
      </c>
      <c r="BI575" s="109">
        <f t="shared" si="13"/>
        <v>0</v>
      </c>
      <c r="BJ575" s="22" t="s">
        <v>87</v>
      </c>
      <c r="BK575" s="172">
        <f t="shared" si="14"/>
        <v>0</v>
      </c>
      <c r="BL575" s="22" t="s">
        <v>199</v>
      </c>
      <c r="BM575" s="22" t="s">
        <v>629</v>
      </c>
    </row>
    <row r="576" spans="2:65" s="1" customFormat="1" ht="16.5" customHeight="1">
      <c r="B576" s="135"/>
      <c r="C576" s="204" t="s">
        <v>433</v>
      </c>
      <c r="D576" s="204" t="s">
        <v>376</v>
      </c>
      <c r="E576" s="205" t="s">
        <v>630</v>
      </c>
      <c r="F576" s="296" t="s">
        <v>631</v>
      </c>
      <c r="G576" s="296"/>
      <c r="H576" s="296"/>
      <c r="I576" s="296"/>
      <c r="J576" s="206" t="s">
        <v>218</v>
      </c>
      <c r="K576" s="207">
        <v>1</v>
      </c>
      <c r="L576" s="297">
        <v>0</v>
      </c>
      <c r="M576" s="297"/>
      <c r="N576" s="298">
        <f t="shared" si="5"/>
        <v>0</v>
      </c>
      <c r="O576" s="283"/>
      <c r="P576" s="283"/>
      <c r="Q576" s="283"/>
      <c r="R576" s="138"/>
      <c r="T576" s="169" t="s">
        <v>5</v>
      </c>
      <c r="U576" s="47" t="s">
        <v>45</v>
      </c>
      <c r="V576" s="39"/>
      <c r="W576" s="170">
        <f t="shared" si="6"/>
        <v>0</v>
      </c>
      <c r="X576" s="170">
        <v>0</v>
      </c>
      <c r="Y576" s="170">
        <f t="shared" si="7"/>
        <v>0</v>
      </c>
      <c r="Z576" s="170">
        <v>0</v>
      </c>
      <c r="AA576" s="171">
        <f t="shared" si="8"/>
        <v>0</v>
      </c>
      <c r="AR576" s="22" t="s">
        <v>242</v>
      </c>
      <c r="AT576" s="22" t="s">
        <v>376</v>
      </c>
      <c r="AU576" s="22" t="s">
        <v>87</v>
      </c>
      <c r="AY576" s="22" t="s">
        <v>165</v>
      </c>
      <c r="BE576" s="109">
        <f t="shared" si="9"/>
        <v>0</v>
      </c>
      <c r="BF576" s="109">
        <f t="shared" si="10"/>
        <v>0</v>
      </c>
      <c r="BG576" s="109">
        <f t="shared" si="11"/>
        <v>0</v>
      </c>
      <c r="BH576" s="109">
        <f t="shared" si="12"/>
        <v>0</v>
      </c>
      <c r="BI576" s="109">
        <f t="shared" si="13"/>
        <v>0</v>
      </c>
      <c r="BJ576" s="22" t="s">
        <v>87</v>
      </c>
      <c r="BK576" s="172">
        <f t="shared" si="14"/>
        <v>0</v>
      </c>
      <c r="BL576" s="22" t="s">
        <v>199</v>
      </c>
      <c r="BM576" s="22" t="s">
        <v>632</v>
      </c>
    </row>
    <row r="577" spans="2:65" s="1" customFormat="1" ht="16.5" customHeight="1">
      <c r="B577" s="135"/>
      <c r="C577" s="204" t="s">
        <v>633</v>
      </c>
      <c r="D577" s="204" t="s">
        <v>376</v>
      </c>
      <c r="E577" s="205" t="s">
        <v>634</v>
      </c>
      <c r="F577" s="296" t="s">
        <v>635</v>
      </c>
      <c r="G577" s="296"/>
      <c r="H577" s="296"/>
      <c r="I577" s="296"/>
      <c r="J577" s="206" t="s">
        <v>218</v>
      </c>
      <c r="K577" s="207">
        <v>4</v>
      </c>
      <c r="L577" s="297">
        <v>0</v>
      </c>
      <c r="M577" s="297"/>
      <c r="N577" s="298">
        <f t="shared" si="5"/>
        <v>0</v>
      </c>
      <c r="O577" s="283"/>
      <c r="P577" s="283"/>
      <c r="Q577" s="283"/>
      <c r="R577" s="138"/>
      <c r="T577" s="169" t="s">
        <v>5</v>
      </c>
      <c r="U577" s="47" t="s">
        <v>45</v>
      </c>
      <c r="V577" s="39"/>
      <c r="W577" s="170">
        <f t="shared" si="6"/>
        <v>0</v>
      </c>
      <c r="X577" s="170">
        <v>0</v>
      </c>
      <c r="Y577" s="170">
        <f t="shared" si="7"/>
        <v>0</v>
      </c>
      <c r="Z577" s="170">
        <v>0</v>
      </c>
      <c r="AA577" s="171">
        <f t="shared" si="8"/>
        <v>0</v>
      </c>
      <c r="AR577" s="22" t="s">
        <v>242</v>
      </c>
      <c r="AT577" s="22" t="s">
        <v>376</v>
      </c>
      <c r="AU577" s="22" t="s">
        <v>87</v>
      </c>
      <c r="AY577" s="22" t="s">
        <v>165</v>
      </c>
      <c r="BE577" s="109">
        <f t="shared" si="9"/>
        <v>0</v>
      </c>
      <c r="BF577" s="109">
        <f t="shared" si="10"/>
        <v>0</v>
      </c>
      <c r="BG577" s="109">
        <f t="shared" si="11"/>
        <v>0</v>
      </c>
      <c r="BH577" s="109">
        <f t="shared" si="12"/>
        <v>0</v>
      </c>
      <c r="BI577" s="109">
        <f t="shared" si="13"/>
        <v>0</v>
      </c>
      <c r="BJ577" s="22" t="s">
        <v>87</v>
      </c>
      <c r="BK577" s="172">
        <f t="shared" si="14"/>
        <v>0</v>
      </c>
      <c r="BL577" s="22" t="s">
        <v>199</v>
      </c>
      <c r="BM577" s="22" t="s">
        <v>636</v>
      </c>
    </row>
    <row r="578" spans="2:65" s="1" customFormat="1" ht="16.5" customHeight="1">
      <c r="B578" s="135"/>
      <c r="C578" s="204" t="s">
        <v>438</v>
      </c>
      <c r="D578" s="204" t="s">
        <v>376</v>
      </c>
      <c r="E578" s="205" t="s">
        <v>637</v>
      </c>
      <c r="F578" s="296" t="s">
        <v>638</v>
      </c>
      <c r="G578" s="296"/>
      <c r="H578" s="296"/>
      <c r="I578" s="296"/>
      <c r="J578" s="206" t="s">
        <v>218</v>
      </c>
      <c r="K578" s="207">
        <v>3</v>
      </c>
      <c r="L578" s="297">
        <v>0</v>
      </c>
      <c r="M578" s="297"/>
      <c r="N578" s="298">
        <f t="shared" si="5"/>
        <v>0</v>
      </c>
      <c r="O578" s="283"/>
      <c r="P578" s="283"/>
      <c r="Q578" s="283"/>
      <c r="R578" s="138"/>
      <c r="T578" s="169" t="s">
        <v>5</v>
      </c>
      <c r="U578" s="47" t="s">
        <v>45</v>
      </c>
      <c r="V578" s="39"/>
      <c r="W578" s="170">
        <f t="shared" si="6"/>
        <v>0</v>
      </c>
      <c r="X578" s="170">
        <v>0</v>
      </c>
      <c r="Y578" s="170">
        <f t="shared" si="7"/>
        <v>0</v>
      </c>
      <c r="Z578" s="170">
        <v>0</v>
      </c>
      <c r="AA578" s="171">
        <f t="shared" si="8"/>
        <v>0</v>
      </c>
      <c r="AR578" s="22" t="s">
        <v>242</v>
      </c>
      <c r="AT578" s="22" t="s">
        <v>376</v>
      </c>
      <c r="AU578" s="22" t="s">
        <v>87</v>
      </c>
      <c r="AY578" s="22" t="s">
        <v>165</v>
      </c>
      <c r="BE578" s="109">
        <f t="shared" si="9"/>
        <v>0</v>
      </c>
      <c r="BF578" s="109">
        <f t="shared" si="10"/>
        <v>0</v>
      </c>
      <c r="BG578" s="109">
        <f t="shared" si="11"/>
        <v>0</v>
      </c>
      <c r="BH578" s="109">
        <f t="shared" si="12"/>
        <v>0</v>
      </c>
      <c r="BI578" s="109">
        <f t="shared" si="13"/>
        <v>0</v>
      </c>
      <c r="BJ578" s="22" t="s">
        <v>87</v>
      </c>
      <c r="BK578" s="172">
        <f t="shared" si="14"/>
        <v>0</v>
      </c>
      <c r="BL578" s="22" t="s">
        <v>199</v>
      </c>
      <c r="BM578" s="22" t="s">
        <v>639</v>
      </c>
    </row>
    <row r="579" spans="2:65" s="1" customFormat="1" ht="16.5" customHeight="1">
      <c r="B579" s="135"/>
      <c r="C579" s="204" t="s">
        <v>640</v>
      </c>
      <c r="D579" s="204" t="s">
        <v>376</v>
      </c>
      <c r="E579" s="205" t="s">
        <v>641</v>
      </c>
      <c r="F579" s="296" t="s">
        <v>642</v>
      </c>
      <c r="G579" s="296"/>
      <c r="H579" s="296"/>
      <c r="I579" s="296"/>
      <c r="J579" s="206" t="s">
        <v>218</v>
      </c>
      <c r="K579" s="207">
        <v>1</v>
      </c>
      <c r="L579" s="297">
        <v>0</v>
      </c>
      <c r="M579" s="297"/>
      <c r="N579" s="298">
        <f t="shared" si="5"/>
        <v>0</v>
      </c>
      <c r="O579" s="283"/>
      <c r="P579" s="283"/>
      <c r="Q579" s="283"/>
      <c r="R579" s="138"/>
      <c r="T579" s="169" t="s">
        <v>5</v>
      </c>
      <c r="U579" s="47" t="s">
        <v>45</v>
      </c>
      <c r="V579" s="39"/>
      <c r="W579" s="170">
        <f t="shared" si="6"/>
        <v>0</v>
      </c>
      <c r="X579" s="170">
        <v>0</v>
      </c>
      <c r="Y579" s="170">
        <f t="shared" si="7"/>
        <v>0</v>
      </c>
      <c r="Z579" s="170">
        <v>0</v>
      </c>
      <c r="AA579" s="171">
        <f t="shared" si="8"/>
        <v>0</v>
      </c>
      <c r="AR579" s="22" t="s">
        <v>242</v>
      </c>
      <c r="AT579" s="22" t="s">
        <v>376</v>
      </c>
      <c r="AU579" s="22" t="s">
        <v>87</v>
      </c>
      <c r="AY579" s="22" t="s">
        <v>165</v>
      </c>
      <c r="BE579" s="109">
        <f t="shared" si="9"/>
        <v>0</v>
      </c>
      <c r="BF579" s="109">
        <f t="shared" si="10"/>
        <v>0</v>
      </c>
      <c r="BG579" s="109">
        <f t="shared" si="11"/>
        <v>0</v>
      </c>
      <c r="BH579" s="109">
        <f t="shared" si="12"/>
        <v>0</v>
      </c>
      <c r="BI579" s="109">
        <f t="shared" si="13"/>
        <v>0</v>
      </c>
      <c r="BJ579" s="22" t="s">
        <v>87</v>
      </c>
      <c r="BK579" s="172">
        <f t="shared" si="14"/>
        <v>0</v>
      </c>
      <c r="BL579" s="22" t="s">
        <v>199</v>
      </c>
      <c r="BM579" s="22" t="s">
        <v>643</v>
      </c>
    </row>
    <row r="580" spans="2:65" s="1" customFormat="1" ht="16.5" customHeight="1">
      <c r="B580" s="135"/>
      <c r="C580" s="164" t="s">
        <v>443</v>
      </c>
      <c r="D580" s="164" t="s">
        <v>166</v>
      </c>
      <c r="E580" s="165" t="s">
        <v>644</v>
      </c>
      <c r="F580" s="281" t="s">
        <v>645</v>
      </c>
      <c r="G580" s="281"/>
      <c r="H580" s="281"/>
      <c r="I580" s="281"/>
      <c r="J580" s="166" t="s">
        <v>399</v>
      </c>
      <c r="K580" s="167">
        <v>7.2</v>
      </c>
      <c r="L580" s="282">
        <v>0</v>
      </c>
      <c r="M580" s="282"/>
      <c r="N580" s="283">
        <f t="shared" si="5"/>
        <v>0</v>
      </c>
      <c r="O580" s="283"/>
      <c r="P580" s="283"/>
      <c r="Q580" s="283"/>
      <c r="R580" s="138"/>
      <c r="T580" s="169" t="s">
        <v>5</v>
      </c>
      <c r="U580" s="47" t="s">
        <v>45</v>
      </c>
      <c r="V580" s="39"/>
      <c r="W580" s="170">
        <f t="shared" si="6"/>
        <v>0</v>
      </c>
      <c r="X580" s="170">
        <v>0</v>
      </c>
      <c r="Y580" s="170">
        <f t="shared" si="7"/>
        <v>0</v>
      </c>
      <c r="Z580" s="170">
        <v>0</v>
      </c>
      <c r="AA580" s="171">
        <f t="shared" si="8"/>
        <v>0</v>
      </c>
      <c r="AR580" s="22" t="s">
        <v>199</v>
      </c>
      <c r="AT580" s="22" t="s">
        <v>166</v>
      </c>
      <c r="AU580" s="22" t="s">
        <v>87</v>
      </c>
      <c r="AY580" s="22" t="s">
        <v>165</v>
      </c>
      <c r="BE580" s="109">
        <f t="shared" si="9"/>
        <v>0</v>
      </c>
      <c r="BF580" s="109">
        <f t="shared" si="10"/>
        <v>0</v>
      </c>
      <c r="BG580" s="109">
        <f t="shared" si="11"/>
        <v>0</v>
      </c>
      <c r="BH580" s="109">
        <f t="shared" si="12"/>
        <v>0</v>
      </c>
      <c r="BI580" s="109">
        <f t="shared" si="13"/>
        <v>0</v>
      </c>
      <c r="BJ580" s="22" t="s">
        <v>87</v>
      </c>
      <c r="BK580" s="172">
        <f t="shared" si="14"/>
        <v>0</v>
      </c>
      <c r="BL580" s="22" t="s">
        <v>199</v>
      </c>
      <c r="BM580" s="22" t="s">
        <v>646</v>
      </c>
    </row>
    <row r="581" spans="2:65" s="1" customFormat="1" ht="25.5" customHeight="1">
      <c r="B581" s="135"/>
      <c r="C581" s="164" t="s">
        <v>647</v>
      </c>
      <c r="D581" s="164" t="s">
        <v>166</v>
      </c>
      <c r="E581" s="165" t="s">
        <v>648</v>
      </c>
      <c r="F581" s="281" t="s">
        <v>649</v>
      </c>
      <c r="G581" s="281"/>
      <c r="H581" s="281"/>
      <c r="I581" s="281"/>
      <c r="J581" s="166" t="s">
        <v>399</v>
      </c>
      <c r="K581" s="167">
        <v>3.5</v>
      </c>
      <c r="L581" s="282">
        <v>0</v>
      </c>
      <c r="M581" s="282"/>
      <c r="N581" s="283">
        <f t="shared" si="5"/>
        <v>0</v>
      </c>
      <c r="O581" s="283"/>
      <c r="P581" s="283"/>
      <c r="Q581" s="283"/>
      <c r="R581" s="138"/>
      <c r="T581" s="169" t="s">
        <v>5</v>
      </c>
      <c r="U581" s="47" t="s">
        <v>45</v>
      </c>
      <c r="V581" s="39"/>
      <c r="W581" s="170">
        <f t="shared" si="6"/>
        <v>0</v>
      </c>
      <c r="X581" s="170">
        <v>0</v>
      </c>
      <c r="Y581" s="170">
        <f t="shared" si="7"/>
        <v>0</v>
      </c>
      <c r="Z581" s="170">
        <v>0</v>
      </c>
      <c r="AA581" s="171">
        <f t="shared" si="8"/>
        <v>0</v>
      </c>
      <c r="AR581" s="22" t="s">
        <v>199</v>
      </c>
      <c r="AT581" s="22" t="s">
        <v>166</v>
      </c>
      <c r="AU581" s="22" t="s">
        <v>87</v>
      </c>
      <c r="AY581" s="22" t="s">
        <v>165</v>
      </c>
      <c r="BE581" s="109">
        <f t="shared" si="9"/>
        <v>0</v>
      </c>
      <c r="BF581" s="109">
        <f t="shared" si="10"/>
        <v>0</v>
      </c>
      <c r="BG581" s="109">
        <f t="shared" si="11"/>
        <v>0</v>
      </c>
      <c r="BH581" s="109">
        <f t="shared" si="12"/>
        <v>0</v>
      </c>
      <c r="BI581" s="109">
        <f t="shared" si="13"/>
        <v>0</v>
      </c>
      <c r="BJ581" s="22" t="s">
        <v>87</v>
      </c>
      <c r="BK581" s="172">
        <f t="shared" si="14"/>
        <v>0</v>
      </c>
      <c r="BL581" s="22" t="s">
        <v>199</v>
      </c>
      <c r="BM581" s="22" t="s">
        <v>650</v>
      </c>
    </row>
    <row r="582" spans="2:65" s="1" customFormat="1" ht="25.5" customHeight="1">
      <c r="B582" s="135"/>
      <c r="C582" s="164" t="s">
        <v>447</v>
      </c>
      <c r="D582" s="164" t="s">
        <v>166</v>
      </c>
      <c r="E582" s="165" t="s">
        <v>651</v>
      </c>
      <c r="F582" s="281" t="s">
        <v>652</v>
      </c>
      <c r="G582" s="281"/>
      <c r="H582" s="281"/>
      <c r="I582" s="281"/>
      <c r="J582" s="166" t="s">
        <v>399</v>
      </c>
      <c r="K582" s="167">
        <v>19.649999999999999</v>
      </c>
      <c r="L582" s="282">
        <v>0</v>
      </c>
      <c r="M582" s="282"/>
      <c r="N582" s="283">
        <f t="shared" si="5"/>
        <v>0</v>
      </c>
      <c r="O582" s="283"/>
      <c r="P582" s="283"/>
      <c r="Q582" s="283"/>
      <c r="R582" s="138"/>
      <c r="T582" s="169" t="s">
        <v>5</v>
      </c>
      <c r="U582" s="47" t="s">
        <v>45</v>
      </c>
      <c r="V582" s="39"/>
      <c r="W582" s="170">
        <f t="shared" si="6"/>
        <v>0</v>
      </c>
      <c r="X582" s="170">
        <v>0</v>
      </c>
      <c r="Y582" s="170">
        <f t="shared" si="7"/>
        <v>0</v>
      </c>
      <c r="Z582" s="170">
        <v>0</v>
      </c>
      <c r="AA582" s="171">
        <f t="shared" si="8"/>
        <v>0</v>
      </c>
      <c r="AR582" s="22" t="s">
        <v>199</v>
      </c>
      <c r="AT582" s="22" t="s">
        <v>166</v>
      </c>
      <c r="AU582" s="22" t="s">
        <v>87</v>
      </c>
      <c r="AY582" s="22" t="s">
        <v>165</v>
      </c>
      <c r="BE582" s="109">
        <f t="shared" si="9"/>
        <v>0</v>
      </c>
      <c r="BF582" s="109">
        <f t="shared" si="10"/>
        <v>0</v>
      </c>
      <c r="BG582" s="109">
        <f t="shared" si="11"/>
        <v>0</v>
      </c>
      <c r="BH582" s="109">
        <f t="shared" si="12"/>
        <v>0</v>
      </c>
      <c r="BI582" s="109">
        <f t="shared" si="13"/>
        <v>0</v>
      </c>
      <c r="BJ582" s="22" t="s">
        <v>87</v>
      </c>
      <c r="BK582" s="172">
        <f t="shared" si="14"/>
        <v>0</v>
      </c>
      <c r="BL582" s="22" t="s">
        <v>199</v>
      </c>
      <c r="BM582" s="22" t="s">
        <v>653</v>
      </c>
    </row>
    <row r="583" spans="2:65" s="1" customFormat="1" ht="16.5" customHeight="1">
      <c r="B583" s="135"/>
      <c r="C583" s="204" t="s">
        <v>654</v>
      </c>
      <c r="D583" s="204" t="s">
        <v>376</v>
      </c>
      <c r="E583" s="205" t="s">
        <v>655</v>
      </c>
      <c r="F583" s="296" t="s">
        <v>656</v>
      </c>
      <c r="G583" s="296"/>
      <c r="H583" s="296"/>
      <c r="I583" s="296"/>
      <c r="J583" s="206" t="s">
        <v>218</v>
      </c>
      <c r="K583" s="207">
        <v>1</v>
      </c>
      <c r="L583" s="297">
        <v>0</v>
      </c>
      <c r="M583" s="297"/>
      <c r="N583" s="298">
        <f t="shared" si="5"/>
        <v>0</v>
      </c>
      <c r="O583" s="283"/>
      <c r="P583" s="283"/>
      <c r="Q583" s="283"/>
      <c r="R583" s="138"/>
      <c r="T583" s="169" t="s">
        <v>5</v>
      </c>
      <c r="U583" s="47" t="s">
        <v>45</v>
      </c>
      <c r="V583" s="39"/>
      <c r="W583" s="170">
        <f t="shared" si="6"/>
        <v>0</v>
      </c>
      <c r="X583" s="170">
        <v>0</v>
      </c>
      <c r="Y583" s="170">
        <f t="shared" si="7"/>
        <v>0</v>
      </c>
      <c r="Z583" s="170">
        <v>0</v>
      </c>
      <c r="AA583" s="171">
        <f t="shared" si="8"/>
        <v>0</v>
      </c>
      <c r="AR583" s="22" t="s">
        <v>242</v>
      </c>
      <c r="AT583" s="22" t="s">
        <v>376</v>
      </c>
      <c r="AU583" s="22" t="s">
        <v>87</v>
      </c>
      <c r="AY583" s="22" t="s">
        <v>165</v>
      </c>
      <c r="BE583" s="109">
        <f t="shared" si="9"/>
        <v>0</v>
      </c>
      <c r="BF583" s="109">
        <f t="shared" si="10"/>
        <v>0</v>
      </c>
      <c r="BG583" s="109">
        <f t="shared" si="11"/>
        <v>0</v>
      </c>
      <c r="BH583" s="109">
        <f t="shared" si="12"/>
        <v>0</v>
      </c>
      <c r="BI583" s="109">
        <f t="shared" si="13"/>
        <v>0</v>
      </c>
      <c r="BJ583" s="22" t="s">
        <v>87</v>
      </c>
      <c r="BK583" s="172">
        <f t="shared" si="14"/>
        <v>0</v>
      </c>
      <c r="BL583" s="22" t="s">
        <v>199</v>
      </c>
      <c r="BM583" s="22" t="s">
        <v>657</v>
      </c>
    </row>
    <row r="584" spans="2:65" s="1" customFormat="1" ht="25.5" customHeight="1">
      <c r="B584" s="135"/>
      <c r="C584" s="164" t="s">
        <v>451</v>
      </c>
      <c r="D584" s="164" t="s">
        <v>166</v>
      </c>
      <c r="E584" s="165" t="s">
        <v>658</v>
      </c>
      <c r="F584" s="281" t="s">
        <v>659</v>
      </c>
      <c r="G584" s="281"/>
      <c r="H584" s="281"/>
      <c r="I584" s="281"/>
      <c r="J584" s="166" t="s">
        <v>533</v>
      </c>
      <c r="K584" s="168">
        <v>0</v>
      </c>
      <c r="L584" s="282">
        <v>0</v>
      </c>
      <c r="M584" s="282"/>
      <c r="N584" s="283">
        <f t="shared" si="5"/>
        <v>0</v>
      </c>
      <c r="O584" s="283"/>
      <c r="P584" s="283"/>
      <c r="Q584" s="283"/>
      <c r="R584" s="138"/>
      <c r="T584" s="169" t="s">
        <v>5</v>
      </c>
      <c r="U584" s="47" t="s">
        <v>45</v>
      </c>
      <c r="V584" s="39"/>
      <c r="W584" s="170">
        <f t="shared" si="6"/>
        <v>0</v>
      </c>
      <c r="X584" s="170">
        <v>0</v>
      </c>
      <c r="Y584" s="170">
        <f t="shared" si="7"/>
        <v>0</v>
      </c>
      <c r="Z584" s="170">
        <v>0</v>
      </c>
      <c r="AA584" s="171">
        <f t="shared" si="8"/>
        <v>0</v>
      </c>
      <c r="AR584" s="22" t="s">
        <v>199</v>
      </c>
      <c r="AT584" s="22" t="s">
        <v>166</v>
      </c>
      <c r="AU584" s="22" t="s">
        <v>87</v>
      </c>
      <c r="AY584" s="22" t="s">
        <v>165</v>
      </c>
      <c r="BE584" s="109">
        <f t="shared" si="9"/>
        <v>0</v>
      </c>
      <c r="BF584" s="109">
        <f t="shared" si="10"/>
        <v>0</v>
      </c>
      <c r="BG584" s="109">
        <f t="shared" si="11"/>
        <v>0</v>
      </c>
      <c r="BH584" s="109">
        <f t="shared" si="12"/>
        <v>0</v>
      </c>
      <c r="BI584" s="109">
        <f t="shared" si="13"/>
        <v>0</v>
      </c>
      <c r="BJ584" s="22" t="s">
        <v>87</v>
      </c>
      <c r="BK584" s="172">
        <f t="shared" si="14"/>
        <v>0</v>
      </c>
      <c r="BL584" s="22" t="s">
        <v>199</v>
      </c>
      <c r="BM584" s="22" t="s">
        <v>660</v>
      </c>
    </row>
    <row r="585" spans="2:65" s="1" customFormat="1" ht="25.5" customHeight="1">
      <c r="B585" s="135"/>
      <c r="C585" s="164" t="s">
        <v>661</v>
      </c>
      <c r="D585" s="164" t="s">
        <v>166</v>
      </c>
      <c r="E585" s="165" t="s">
        <v>662</v>
      </c>
      <c r="F585" s="281" t="s">
        <v>663</v>
      </c>
      <c r="G585" s="281"/>
      <c r="H585" s="281"/>
      <c r="I585" s="281"/>
      <c r="J585" s="166" t="s">
        <v>399</v>
      </c>
      <c r="K585" s="167">
        <v>2.5</v>
      </c>
      <c r="L585" s="282">
        <v>0</v>
      </c>
      <c r="M585" s="282"/>
      <c r="N585" s="283">
        <f t="shared" si="5"/>
        <v>0</v>
      </c>
      <c r="O585" s="283"/>
      <c r="P585" s="283"/>
      <c r="Q585" s="283"/>
      <c r="R585" s="138"/>
      <c r="T585" s="169" t="s">
        <v>5</v>
      </c>
      <c r="U585" s="47" t="s">
        <v>45</v>
      </c>
      <c r="V585" s="39"/>
      <c r="W585" s="170">
        <f t="shared" si="6"/>
        <v>0</v>
      </c>
      <c r="X585" s="170">
        <v>0</v>
      </c>
      <c r="Y585" s="170">
        <f t="shared" si="7"/>
        <v>0</v>
      </c>
      <c r="Z585" s="170">
        <v>0</v>
      </c>
      <c r="AA585" s="171">
        <f t="shared" si="8"/>
        <v>0</v>
      </c>
      <c r="AR585" s="22" t="s">
        <v>199</v>
      </c>
      <c r="AT585" s="22" t="s">
        <v>166</v>
      </c>
      <c r="AU585" s="22" t="s">
        <v>87</v>
      </c>
      <c r="AY585" s="22" t="s">
        <v>165</v>
      </c>
      <c r="BE585" s="109">
        <f t="shared" si="9"/>
        <v>0</v>
      </c>
      <c r="BF585" s="109">
        <f t="shared" si="10"/>
        <v>0</v>
      </c>
      <c r="BG585" s="109">
        <f t="shared" si="11"/>
        <v>0</v>
      </c>
      <c r="BH585" s="109">
        <f t="shared" si="12"/>
        <v>0</v>
      </c>
      <c r="BI585" s="109">
        <f t="shared" si="13"/>
        <v>0</v>
      </c>
      <c r="BJ585" s="22" t="s">
        <v>87</v>
      </c>
      <c r="BK585" s="172">
        <f t="shared" si="14"/>
        <v>0</v>
      </c>
      <c r="BL585" s="22" t="s">
        <v>199</v>
      </c>
      <c r="BM585" s="22" t="s">
        <v>664</v>
      </c>
    </row>
    <row r="586" spans="2:65" s="1" customFormat="1" ht="25.5" customHeight="1">
      <c r="B586" s="135"/>
      <c r="C586" s="164" t="s">
        <v>454</v>
      </c>
      <c r="D586" s="164" t="s">
        <v>166</v>
      </c>
      <c r="E586" s="165" t="s">
        <v>665</v>
      </c>
      <c r="F586" s="281" t="s">
        <v>666</v>
      </c>
      <c r="G586" s="281"/>
      <c r="H586" s="281"/>
      <c r="I586" s="281"/>
      <c r="J586" s="166" t="s">
        <v>399</v>
      </c>
      <c r="K586" s="167">
        <v>1.8</v>
      </c>
      <c r="L586" s="282">
        <v>0</v>
      </c>
      <c r="M586" s="282"/>
      <c r="N586" s="283">
        <f t="shared" si="5"/>
        <v>0</v>
      </c>
      <c r="O586" s="283"/>
      <c r="P586" s="283"/>
      <c r="Q586" s="283"/>
      <c r="R586" s="138"/>
      <c r="T586" s="169" t="s">
        <v>5</v>
      </c>
      <c r="U586" s="47" t="s">
        <v>45</v>
      </c>
      <c r="V586" s="39"/>
      <c r="W586" s="170">
        <f t="shared" si="6"/>
        <v>0</v>
      </c>
      <c r="X586" s="170">
        <v>0</v>
      </c>
      <c r="Y586" s="170">
        <f t="shared" si="7"/>
        <v>0</v>
      </c>
      <c r="Z586" s="170">
        <v>0</v>
      </c>
      <c r="AA586" s="171">
        <f t="shared" si="8"/>
        <v>0</v>
      </c>
      <c r="AR586" s="22" t="s">
        <v>199</v>
      </c>
      <c r="AT586" s="22" t="s">
        <v>166</v>
      </c>
      <c r="AU586" s="22" t="s">
        <v>87</v>
      </c>
      <c r="AY586" s="22" t="s">
        <v>165</v>
      </c>
      <c r="BE586" s="109">
        <f t="shared" si="9"/>
        <v>0</v>
      </c>
      <c r="BF586" s="109">
        <f t="shared" si="10"/>
        <v>0</v>
      </c>
      <c r="BG586" s="109">
        <f t="shared" si="11"/>
        <v>0</v>
      </c>
      <c r="BH586" s="109">
        <f t="shared" si="12"/>
        <v>0</v>
      </c>
      <c r="BI586" s="109">
        <f t="shared" si="13"/>
        <v>0</v>
      </c>
      <c r="BJ586" s="22" t="s">
        <v>87</v>
      </c>
      <c r="BK586" s="172">
        <f t="shared" si="14"/>
        <v>0</v>
      </c>
      <c r="BL586" s="22" t="s">
        <v>199</v>
      </c>
      <c r="BM586" s="22" t="s">
        <v>667</v>
      </c>
    </row>
    <row r="587" spans="2:65" s="1" customFormat="1" ht="25.5" customHeight="1">
      <c r="B587" s="135"/>
      <c r="C587" s="164" t="s">
        <v>668</v>
      </c>
      <c r="D587" s="164" t="s">
        <v>166</v>
      </c>
      <c r="E587" s="165" t="s">
        <v>669</v>
      </c>
      <c r="F587" s="281" t="s">
        <v>670</v>
      </c>
      <c r="G587" s="281"/>
      <c r="H587" s="281"/>
      <c r="I587" s="281"/>
      <c r="J587" s="166" t="s">
        <v>399</v>
      </c>
      <c r="K587" s="167">
        <v>24.6</v>
      </c>
      <c r="L587" s="282">
        <v>0</v>
      </c>
      <c r="M587" s="282"/>
      <c r="N587" s="283">
        <f t="shared" si="5"/>
        <v>0</v>
      </c>
      <c r="O587" s="283"/>
      <c r="P587" s="283"/>
      <c r="Q587" s="283"/>
      <c r="R587" s="138"/>
      <c r="T587" s="169" t="s">
        <v>5</v>
      </c>
      <c r="U587" s="47" t="s">
        <v>45</v>
      </c>
      <c r="V587" s="39"/>
      <c r="W587" s="170">
        <f t="shared" si="6"/>
        <v>0</v>
      </c>
      <c r="X587" s="170">
        <v>0</v>
      </c>
      <c r="Y587" s="170">
        <f t="shared" si="7"/>
        <v>0</v>
      </c>
      <c r="Z587" s="170">
        <v>0</v>
      </c>
      <c r="AA587" s="171">
        <f t="shared" si="8"/>
        <v>0</v>
      </c>
      <c r="AR587" s="22" t="s">
        <v>199</v>
      </c>
      <c r="AT587" s="22" t="s">
        <v>166</v>
      </c>
      <c r="AU587" s="22" t="s">
        <v>87</v>
      </c>
      <c r="AY587" s="22" t="s">
        <v>165</v>
      </c>
      <c r="BE587" s="109">
        <f t="shared" si="9"/>
        <v>0</v>
      </c>
      <c r="BF587" s="109">
        <f t="shared" si="10"/>
        <v>0</v>
      </c>
      <c r="BG587" s="109">
        <f t="shared" si="11"/>
        <v>0</v>
      </c>
      <c r="BH587" s="109">
        <f t="shared" si="12"/>
        <v>0</v>
      </c>
      <c r="BI587" s="109">
        <f t="shared" si="13"/>
        <v>0</v>
      </c>
      <c r="BJ587" s="22" t="s">
        <v>87</v>
      </c>
      <c r="BK587" s="172">
        <f t="shared" si="14"/>
        <v>0</v>
      </c>
      <c r="BL587" s="22" t="s">
        <v>199</v>
      </c>
      <c r="BM587" s="22" t="s">
        <v>671</v>
      </c>
    </row>
    <row r="588" spans="2:65" s="1" customFormat="1" ht="25.5" customHeight="1">
      <c r="B588" s="135"/>
      <c r="C588" s="164" t="s">
        <v>462</v>
      </c>
      <c r="D588" s="164" t="s">
        <v>166</v>
      </c>
      <c r="E588" s="165" t="s">
        <v>672</v>
      </c>
      <c r="F588" s="281" t="s">
        <v>673</v>
      </c>
      <c r="G588" s="281"/>
      <c r="H588" s="281"/>
      <c r="I588" s="281"/>
      <c r="J588" s="166" t="s">
        <v>399</v>
      </c>
      <c r="K588" s="167">
        <v>2.75</v>
      </c>
      <c r="L588" s="282">
        <v>0</v>
      </c>
      <c r="M588" s="282"/>
      <c r="N588" s="283">
        <f t="shared" si="5"/>
        <v>0</v>
      </c>
      <c r="O588" s="283"/>
      <c r="P588" s="283"/>
      <c r="Q588" s="283"/>
      <c r="R588" s="138"/>
      <c r="T588" s="169" t="s">
        <v>5</v>
      </c>
      <c r="U588" s="47" t="s">
        <v>45</v>
      </c>
      <c r="V588" s="39"/>
      <c r="W588" s="170">
        <f t="shared" si="6"/>
        <v>0</v>
      </c>
      <c r="X588" s="170">
        <v>0</v>
      </c>
      <c r="Y588" s="170">
        <f t="shared" si="7"/>
        <v>0</v>
      </c>
      <c r="Z588" s="170">
        <v>0</v>
      </c>
      <c r="AA588" s="171">
        <f t="shared" si="8"/>
        <v>0</v>
      </c>
      <c r="AR588" s="22" t="s">
        <v>199</v>
      </c>
      <c r="AT588" s="22" t="s">
        <v>166</v>
      </c>
      <c r="AU588" s="22" t="s">
        <v>87</v>
      </c>
      <c r="AY588" s="22" t="s">
        <v>165</v>
      </c>
      <c r="BE588" s="109">
        <f t="shared" si="9"/>
        <v>0</v>
      </c>
      <c r="BF588" s="109">
        <f t="shared" si="10"/>
        <v>0</v>
      </c>
      <c r="BG588" s="109">
        <f t="shared" si="11"/>
        <v>0</v>
      </c>
      <c r="BH588" s="109">
        <f t="shared" si="12"/>
        <v>0</v>
      </c>
      <c r="BI588" s="109">
        <f t="shared" si="13"/>
        <v>0</v>
      </c>
      <c r="BJ588" s="22" t="s">
        <v>87</v>
      </c>
      <c r="BK588" s="172">
        <f t="shared" si="14"/>
        <v>0</v>
      </c>
      <c r="BL588" s="22" t="s">
        <v>199</v>
      </c>
      <c r="BM588" s="22" t="s">
        <v>674</v>
      </c>
    </row>
    <row r="589" spans="2:65" s="1" customFormat="1" ht="25.5" customHeight="1">
      <c r="B589" s="135"/>
      <c r="C589" s="164" t="s">
        <v>675</v>
      </c>
      <c r="D589" s="164" t="s">
        <v>166</v>
      </c>
      <c r="E589" s="165" t="s">
        <v>676</v>
      </c>
      <c r="F589" s="281" t="s">
        <v>677</v>
      </c>
      <c r="G589" s="281"/>
      <c r="H589" s="281"/>
      <c r="I589" s="281"/>
      <c r="J589" s="166" t="s">
        <v>399</v>
      </c>
      <c r="K589" s="167">
        <v>1.98</v>
      </c>
      <c r="L589" s="282">
        <v>0</v>
      </c>
      <c r="M589" s="282"/>
      <c r="N589" s="283">
        <f t="shared" si="5"/>
        <v>0</v>
      </c>
      <c r="O589" s="283"/>
      <c r="P589" s="283"/>
      <c r="Q589" s="283"/>
      <c r="R589" s="138"/>
      <c r="T589" s="169" t="s">
        <v>5</v>
      </c>
      <c r="U589" s="47" t="s">
        <v>45</v>
      </c>
      <c r="V589" s="39"/>
      <c r="W589" s="170">
        <f t="shared" si="6"/>
        <v>0</v>
      </c>
      <c r="X589" s="170">
        <v>0</v>
      </c>
      <c r="Y589" s="170">
        <f t="shared" si="7"/>
        <v>0</v>
      </c>
      <c r="Z589" s="170">
        <v>0</v>
      </c>
      <c r="AA589" s="171">
        <f t="shared" si="8"/>
        <v>0</v>
      </c>
      <c r="AR589" s="22" t="s">
        <v>199</v>
      </c>
      <c r="AT589" s="22" t="s">
        <v>166</v>
      </c>
      <c r="AU589" s="22" t="s">
        <v>87</v>
      </c>
      <c r="AY589" s="22" t="s">
        <v>165</v>
      </c>
      <c r="BE589" s="109">
        <f t="shared" si="9"/>
        <v>0</v>
      </c>
      <c r="BF589" s="109">
        <f t="shared" si="10"/>
        <v>0</v>
      </c>
      <c r="BG589" s="109">
        <f t="shared" si="11"/>
        <v>0</v>
      </c>
      <c r="BH589" s="109">
        <f t="shared" si="12"/>
        <v>0</v>
      </c>
      <c r="BI589" s="109">
        <f t="shared" si="13"/>
        <v>0</v>
      </c>
      <c r="BJ589" s="22" t="s">
        <v>87</v>
      </c>
      <c r="BK589" s="172">
        <f t="shared" si="14"/>
        <v>0</v>
      </c>
      <c r="BL589" s="22" t="s">
        <v>199</v>
      </c>
      <c r="BM589" s="22" t="s">
        <v>678</v>
      </c>
    </row>
    <row r="590" spans="2:65" s="1" customFormat="1" ht="25.5" customHeight="1">
      <c r="B590" s="135"/>
      <c r="C590" s="164" t="s">
        <v>469</v>
      </c>
      <c r="D590" s="164" t="s">
        <v>166</v>
      </c>
      <c r="E590" s="165" t="s">
        <v>679</v>
      </c>
      <c r="F590" s="281" t="s">
        <v>680</v>
      </c>
      <c r="G590" s="281"/>
      <c r="H590" s="281"/>
      <c r="I590" s="281"/>
      <c r="J590" s="166" t="s">
        <v>399</v>
      </c>
      <c r="K590" s="167">
        <v>24.6</v>
      </c>
      <c r="L590" s="282">
        <v>0</v>
      </c>
      <c r="M590" s="282"/>
      <c r="N590" s="283">
        <f t="shared" si="5"/>
        <v>0</v>
      </c>
      <c r="O590" s="283"/>
      <c r="P590" s="283"/>
      <c r="Q590" s="283"/>
      <c r="R590" s="138"/>
      <c r="T590" s="169" t="s">
        <v>5</v>
      </c>
      <c r="U590" s="47" t="s">
        <v>45</v>
      </c>
      <c r="V590" s="39"/>
      <c r="W590" s="170">
        <f t="shared" si="6"/>
        <v>0</v>
      </c>
      <c r="X590" s="170">
        <v>0</v>
      </c>
      <c r="Y590" s="170">
        <f t="shared" si="7"/>
        <v>0</v>
      </c>
      <c r="Z590" s="170">
        <v>0</v>
      </c>
      <c r="AA590" s="171">
        <f t="shared" si="8"/>
        <v>0</v>
      </c>
      <c r="AR590" s="22" t="s">
        <v>199</v>
      </c>
      <c r="AT590" s="22" t="s">
        <v>166</v>
      </c>
      <c r="AU590" s="22" t="s">
        <v>87</v>
      </c>
      <c r="AY590" s="22" t="s">
        <v>165</v>
      </c>
      <c r="BE590" s="109">
        <f t="shared" si="9"/>
        <v>0</v>
      </c>
      <c r="BF590" s="109">
        <f t="shared" si="10"/>
        <v>0</v>
      </c>
      <c r="BG590" s="109">
        <f t="shared" si="11"/>
        <v>0</v>
      </c>
      <c r="BH590" s="109">
        <f t="shared" si="12"/>
        <v>0</v>
      </c>
      <c r="BI590" s="109">
        <f t="shared" si="13"/>
        <v>0</v>
      </c>
      <c r="BJ590" s="22" t="s">
        <v>87</v>
      </c>
      <c r="BK590" s="172">
        <f t="shared" si="14"/>
        <v>0</v>
      </c>
      <c r="BL590" s="22" t="s">
        <v>199</v>
      </c>
      <c r="BM590" s="22" t="s">
        <v>681</v>
      </c>
    </row>
    <row r="591" spans="2:65" s="1" customFormat="1" ht="16.5" customHeight="1">
      <c r="B591" s="135"/>
      <c r="C591" s="204" t="s">
        <v>682</v>
      </c>
      <c r="D591" s="204" t="s">
        <v>376</v>
      </c>
      <c r="E591" s="205" t="s">
        <v>683</v>
      </c>
      <c r="F591" s="296" t="s">
        <v>684</v>
      </c>
      <c r="G591" s="296"/>
      <c r="H591" s="296"/>
      <c r="I591" s="296"/>
      <c r="J591" s="206" t="s">
        <v>218</v>
      </c>
      <c r="K591" s="207">
        <v>1</v>
      </c>
      <c r="L591" s="297">
        <v>0</v>
      </c>
      <c r="M591" s="297"/>
      <c r="N591" s="298">
        <f t="shared" si="5"/>
        <v>0</v>
      </c>
      <c r="O591" s="283"/>
      <c r="P591" s="283"/>
      <c r="Q591" s="283"/>
      <c r="R591" s="138"/>
      <c r="T591" s="169" t="s">
        <v>5</v>
      </c>
      <c r="U591" s="47" t="s">
        <v>45</v>
      </c>
      <c r="V591" s="39"/>
      <c r="W591" s="170">
        <f t="shared" si="6"/>
        <v>0</v>
      </c>
      <c r="X591" s="170">
        <v>0</v>
      </c>
      <c r="Y591" s="170">
        <f t="shared" si="7"/>
        <v>0</v>
      </c>
      <c r="Z591" s="170">
        <v>0</v>
      </c>
      <c r="AA591" s="171">
        <f t="shared" si="8"/>
        <v>0</v>
      </c>
      <c r="AR591" s="22" t="s">
        <v>242</v>
      </c>
      <c r="AT591" s="22" t="s">
        <v>376</v>
      </c>
      <c r="AU591" s="22" t="s">
        <v>87</v>
      </c>
      <c r="AY591" s="22" t="s">
        <v>165</v>
      </c>
      <c r="BE591" s="109">
        <f t="shared" si="9"/>
        <v>0</v>
      </c>
      <c r="BF591" s="109">
        <f t="shared" si="10"/>
        <v>0</v>
      </c>
      <c r="BG591" s="109">
        <f t="shared" si="11"/>
        <v>0</v>
      </c>
      <c r="BH591" s="109">
        <f t="shared" si="12"/>
        <v>0</v>
      </c>
      <c r="BI591" s="109">
        <f t="shared" si="13"/>
        <v>0</v>
      </c>
      <c r="BJ591" s="22" t="s">
        <v>87</v>
      </c>
      <c r="BK591" s="172">
        <f t="shared" si="14"/>
        <v>0</v>
      </c>
      <c r="BL591" s="22" t="s">
        <v>199</v>
      </c>
      <c r="BM591" s="22" t="s">
        <v>685</v>
      </c>
    </row>
    <row r="592" spans="2:65" s="1" customFormat="1" ht="16.5" customHeight="1">
      <c r="B592" s="135"/>
      <c r="C592" s="164" t="s">
        <v>473</v>
      </c>
      <c r="D592" s="164" t="s">
        <v>166</v>
      </c>
      <c r="E592" s="165" t="s">
        <v>686</v>
      </c>
      <c r="F592" s="281" t="s">
        <v>687</v>
      </c>
      <c r="G592" s="281"/>
      <c r="H592" s="281"/>
      <c r="I592" s="281"/>
      <c r="J592" s="166" t="s">
        <v>688</v>
      </c>
      <c r="K592" s="167">
        <v>1</v>
      </c>
      <c r="L592" s="282">
        <v>0</v>
      </c>
      <c r="M592" s="282"/>
      <c r="N592" s="283">
        <f t="shared" si="5"/>
        <v>0</v>
      </c>
      <c r="O592" s="283"/>
      <c r="P592" s="283"/>
      <c r="Q592" s="283"/>
      <c r="R592" s="138"/>
      <c r="T592" s="169" t="s">
        <v>5</v>
      </c>
      <c r="U592" s="47" t="s">
        <v>45</v>
      </c>
      <c r="V592" s="39"/>
      <c r="W592" s="170">
        <f t="shared" si="6"/>
        <v>0</v>
      </c>
      <c r="X592" s="170">
        <v>0</v>
      </c>
      <c r="Y592" s="170">
        <f t="shared" si="7"/>
        <v>0</v>
      </c>
      <c r="Z592" s="170">
        <v>0</v>
      </c>
      <c r="AA592" s="171">
        <f t="shared" si="8"/>
        <v>0</v>
      </c>
      <c r="AR592" s="22" t="s">
        <v>199</v>
      </c>
      <c r="AT592" s="22" t="s">
        <v>166</v>
      </c>
      <c r="AU592" s="22" t="s">
        <v>87</v>
      </c>
      <c r="AY592" s="22" t="s">
        <v>165</v>
      </c>
      <c r="BE592" s="109">
        <f t="shared" si="9"/>
        <v>0</v>
      </c>
      <c r="BF592" s="109">
        <f t="shared" si="10"/>
        <v>0</v>
      </c>
      <c r="BG592" s="109">
        <f t="shared" si="11"/>
        <v>0</v>
      </c>
      <c r="BH592" s="109">
        <f t="shared" si="12"/>
        <v>0</v>
      </c>
      <c r="BI592" s="109">
        <f t="shared" si="13"/>
        <v>0</v>
      </c>
      <c r="BJ592" s="22" t="s">
        <v>87</v>
      </c>
      <c r="BK592" s="172">
        <f t="shared" si="14"/>
        <v>0</v>
      </c>
      <c r="BL592" s="22" t="s">
        <v>199</v>
      </c>
      <c r="BM592" s="22" t="s">
        <v>689</v>
      </c>
    </row>
    <row r="593" spans="2:65" s="1" customFormat="1" ht="16.5" customHeight="1">
      <c r="B593" s="135"/>
      <c r="C593" s="164" t="s">
        <v>690</v>
      </c>
      <c r="D593" s="164" t="s">
        <v>166</v>
      </c>
      <c r="E593" s="165" t="s">
        <v>691</v>
      </c>
      <c r="F593" s="281" t="s">
        <v>692</v>
      </c>
      <c r="G593" s="281"/>
      <c r="H593" s="281"/>
      <c r="I593" s="281"/>
      <c r="J593" s="166" t="s">
        <v>693</v>
      </c>
      <c r="K593" s="167">
        <v>1</v>
      </c>
      <c r="L593" s="282">
        <v>0</v>
      </c>
      <c r="M593" s="282"/>
      <c r="N593" s="283">
        <f t="shared" si="5"/>
        <v>0</v>
      </c>
      <c r="O593" s="283"/>
      <c r="P593" s="283"/>
      <c r="Q593" s="283"/>
      <c r="R593" s="138"/>
      <c r="T593" s="169" t="s">
        <v>5</v>
      </c>
      <c r="U593" s="47" t="s">
        <v>45</v>
      </c>
      <c r="V593" s="39"/>
      <c r="W593" s="170">
        <f t="shared" si="6"/>
        <v>0</v>
      </c>
      <c r="X593" s="170">
        <v>0</v>
      </c>
      <c r="Y593" s="170">
        <f t="shared" si="7"/>
        <v>0</v>
      </c>
      <c r="Z593" s="170">
        <v>0</v>
      </c>
      <c r="AA593" s="171">
        <f t="shared" si="8"/>
        <v>0</v>
      </c>
      <c r="AR593" s="22" t="s">
        <v>199</v>
      </c>
      <c r="AT593" s="22" t="s">
        <v>166</v>
      </c>
      <c r="AU593" s="22" t="s">
        <v>87</v>
      </c>
      <c r="AY593" s="22" t="s">
        <v>165</v>
      </c>
      <c r="BE593" s="109">
        <f t="shared" si="9"/>
        <v>0</v>
      </c>
      <c r="BF593" s="109">
        <f t="shared" si="10"/>
        <v>0</v>
      </c>
      <c r="BG593" s="109">
        <f t="shared" si="11"/>
        <v>0</v>
      </c>
      <c r="BH593" s="109">
        <f t="shared" si="12"/>
        <v>0</v>
      </c>
      <c r="BI593" s="109">
        <f t="shared" si="13"/>
        <v>0</v>
      </c>
      <c r="BJ593" s="22" t="s">
        <v>87</v>
      </c>
      <c r="BK593" s="172">
        <f t="shared" si="14"/>
        <v>0</v>
      </c>
      <c r="BL593" s="22" t="s">
        <v>199</v>
      </c>
      <c r="BM593" s="22" t="s">
        <v>694</v>
      </c>
    </row>
    <row r="594" spans="2:65" s="1" customFormat="1" ht="25.5" customHeight="1">
      <c r="B594" s="135"/>
      <c r="C594" s="164" t="s">
        <v>476</v>
      </c>
      <c r="D594" s="164" t="s">
        <v>166</v>
      </c>
      <c r="E594" s="165" t="s">
        <v>695</v>
      </c>
      <c r="F594" s="281" t="s">
        <v>696</v>
      </c>
      <c r="G594" s="281"/>
      <c r="H594" s="281"/>
      <c r="I594" s="281"/>
      <c r="J594" s="166" t="s">
        <v>399</v>
      </c>
      <c r="K594" s="167">
        <v>31.79</v>
      </c>
      <c r="L594" s="282">
        <v>0</v>
      </c>
      <c r="M594" s="282"/>
      <c r="N594" s="283">
        <f t="shared" si="5"/>
        <v>0</v>
      </c>
      <c r="O594" s="283"/>
      <c r="P594" s="283"/>
      <c r="Q594" s="283"/>
      <c r="R594" s="138"/>
      <c r="T594" s="169" t="s">
        <v>5</v>
      </c>
      <c r="U594" s="47" t="s">
        <v>45</v>
      </c>
      <c r="V594" s="39"/>
      <c r="W594" s="170">
        <f t="shared" si="6"/>
        <v>0</v>
      </c>
      <c r="X594" s="170">
        <v>0</v>
      </c>
      <c r="Y594" s="170">
        <f t="shared" si="7"/>
        <v>0</v>
      </c>
      <c r="Z594" s="170">
        <v>0</v>
      </c>
      <c r="AA594" s="171">
        <f t="shared" si="8"/>
        <v>0</v>
      </c>
      <c r="AR594" s="22" t="s">
        <v>199</v>
      </c>
      <c r="AT594" s="22" t="s">
        <v>166</v>
      </c>
      <c r="AU594" s="22" t="s">
        <v>87</v>
      </c>
      <c r="AY594" s="22" t="s">
        <v>165</v>
      </c>
      <c r="BE594" s="109">
        <f t="shared" si="9"/>
        <v>0</v>
      </c>
      <c r="BF594" s="109">
        <f t="shared" si="10"/>
        <v>0</v>
      </c>
      <c r="BG594" s="109">
        <f t="shared" si="11"/>
        <v>0</v>
      </c>
      <c r="BH594" s="109">
        <f t="shared" si="12"/>
        <v>0</v>
      </c>
      <c r="BI594" s="109">
        <f t="shared" si="13"/>
        <v>0</v>
      </c>
      <c r="BJ594" s="22" t="s">
        <v>87</v>
      </c>
      <c r="BK594" s="172">
        <f t="shared" si="14"/>
        <v>0</v>
      </c>
      <c r="BL594" s="22" t="s">
        <v>199</v>
      </c>
      <c r="BM594" s="22" t="s">
        <v>697</v>
      </c>
    </row>
    <row r="595" spans="2:65" s="1" customFormat="1" ht="25.5" customHeight="1">
      <c r="B595" s="135"/>
      <c r="C595" s="164" t="s">
        <v>698</v>
      </c>
      <c r="D595" s="164" t="s">
        <v>166</v>
      </c>
      <c r="E595" s="165" t="s">
        <v>699</v>
      </c>
      <c r="F595" s="281" t="s">
        <v>700</v>
      </c>
      <c r="G595" s="281"/>
      <c r="H595" s="281"/>
      <c r="I595" s="281"/>
      <c r="J595" s="166" t="s">
        <v>533</v>
      </c>
      <c r="K595" s="168">
        <v>0</v>
      </c>
      <c r="L595" s="282">
        <v>0</v>
      </c>
      <c r="M595" s="282"/>
      <c r="N595" s="283">
        <f t="shared" si="5"/>
        <v>0</v>
      </c>
      <c r="O595" s="283"/>
      <c r="P595" s="283"/>
      <c r="Q595" s="283"/>
      <c r="R595" s="138"/>
      <c r="T595" s="169" t="s">
        <v>5</v>
      </c>
      <c r="U595" s="47" t="s">
        <v>45</v>
      </c>
      <c r="V595" s="39"/>
      <c r="W595" s="170">
        <f t="shared" si="6"/>
        <v>0</v>
      </c>
      <c r="X595" s="170">
        <v>0</v>
      </c>
      <c r="Y595" s="170">
        <f t="shared" si="7"/>
        <v>0</v>
      </c>
      <c r="Z595" s="170">
        <v>0</v>
      </c>
      <c r="AA595" s="171">
        <f t="shared" si="8"/>
        <v>0</v>
      </c>
      <c r="AR595" s="22" t="s">
        <v>199</v>
      </c>
      <c r="AT595" s="22" t="s">
        <v>166</v>
      </c>
      <c r="AU595" s="22" t="s">
        <v>87</v>
      </c>
      <c r="AY595" s="22" t="s">
        <v>165</v>
      </c>
      <c r="BE595" s="109">
        <f t="shared" si="9"/>
        <v>0</v>
      </c>
      <c r="BF595" s="109">
        <f t="shared" si="10"/>
        <v>0</v>
      </c>
      <c r="BG595" s="109">
        <f t="shared" si="11"/>
        <v>0</v>
      </c>
      <c r="BH595" s="109">
        <f t="shared" si="12"/>
        <v>0</v>
      </c>
      <c r="BI595" s="109">
        <f t="shared" si="13"/>
        <v>0</v>
      </c>
      <c r="BJ595" s="22" t="s">
        <v>87</v>
      </c>
      <c r="BK595" s="172">
        <f t="shared" si="14"/>
        <v>0</v>
      </c>
      <c r="BL595" s="22" t="s">
        <v>199</v>
      </c>
      <c r="BM595" s="22" t="s">
        <v>701</v>
      </c>
    </row>
    <row r="596" spans="2:65" s="1" customFormat="1" ht="25.5" customHeight="1">
      <c r="B596" s="135"/>
      <c r="C596" s="164" t="s">
        <v>480</v>
      </c>
      <c r="D596" s="164" t="s">
        <v>166</v>
      </c>
      <c r="E596" s="165" t="s">
        <v>702</v>
      </c>
      <c r="F596" s="281" t="s">
        <v>703</v>
      </c>
      <c r="G596" s="281"/>
      <c r="H596" s="281"/>
      <c r="I596" s="281"/>
      <c r="J596" s="166" t="s">
        <v>218</v>
      </c>
      <c r="K596" s="167">
        <v>2</v>
      </c>
      <c r="L596" s="282">
        <v>0</v>
      </c>
      <c r="M596" s="282"/>
      <c r="N596" s="283">
        <f t="shared" si="5"/>
        <v>0</v>
      </c>
      <c r="O596" s="283"/>
      <c r="P596" s="283"/>
      <c r="Q596" s="283"/>
      <c r="R596" s="138"/>
      <c r="T596" s="169" t="s">
        <v>5</v>
      </c>
      <c r="U596" s="47" t="s">
        <v>45</v>
      </c>
      <c r="V596" s="39"/>
      <c r="W596" s="170">
        <f t="shared" si="6"/>
        <v>0</v>
      </c>
      <c r="X596" s="170">
        <v>0</v>
      </c>
      <c r="Y596" s="170">
        <f t="shared" si="7"/>
        <v>0</v>
      </c>
      <c r="Z596" s="170">
        <v>0</v>
      </c>
      <c r="AA596" s="171">
        <f t="shared" si="8"/>
        <v>0</v>
      </c>
      <c r="AR596" s="22" t="s">
        <v>199</v>
      </c>
      <c r="AT596" s="22" t="s">
        <v>166</v>
      </c>
      <c r="AU596" s="22" t="s">
        <v>87</v>
      </c>
      <c r="AY596" s="22" t="s">
        <v>165</v>
      </c>
      <c r="BE596" s="109">
        <f t="shared" si="9"/>
        <v>0</v>
      </c>
      <c r="BF596" s="109">
        <f t="shared" si="10"/>
        <v>0</v>
      </c>
      <c r="BG596" s="109">
        <f t="shared" si="11"/>
        <v>0</v>
      </c>
      <c r="BH596" s="109">
        <f t="shared" si="12"/>
        <v>0</v>
      </c>
      <c r="BI596" s="109">
        <f t="shared" si="13"/>
        <v>0</v>
      </c>
      <c r="BJ596" s="22" t="s">
        <v>87</v>
      </c>
      <c r="BK596" s="172">
        <f t="shared" si="14"/>
        <v>0</v>
      </c>
      <c r="BL596" s="22" t="s">
        <v>199</v>
      </c>
      <c r="BM596" s="22" t="s">
        <v>704</v>
      </c>
    </row>
    <row r="597" spans="2:65" s="1" customFormat="1" ht="25.5" customHeight="1">
      <c r="B597" s="135"/>
      <c r="C597" s="164" t="s">
        <v>705</v>
      </c>
      <c r="D597" s="164" t="s">
        <v>166</v>
      </c>
      <c r="E597" s="165" t="s">
        <v>706</v>
      </c>
      <c r="F597" s="281" t="s">
        <v>707</v>
      </c>
      <c r="G597" s="281"/>
      <c r="H597" s="281"/>
      <c r="I597" s="281"/>
      <c r="J597" s="166" t="s">
        <v>693</v>
      </c>
      <c r="K597" s="167">
        <v>2</v>
      </c>
      <c r="L597" s="282">
        <v>0</v>
      </c>
      <c r="M597" s="282"/>
      <c r="N597" s="283">
        <f t="shared" si="5"/>
        <v>0</v>
      </c>
      <c r="O597" s="283"/>
      <c r="P597" s="283"/>
      <c r="Q597" s="283"/>
      <c r="R597" s="138"/>
      <c r="T597" s="169" t="s">
        <v>5</v>
      </c>
      <c r="U597" s="47" t="s">
        <v>45</v>
      </c>
      <c r="V597" s="39"/>
      <c r="W597" s="170">
        <f t="shared" si="6"/>
        <v>0</v>
      </c>
      <c r="X597" s="170">
        <v>0</v>
      </c>
      <c r="Y597" s="170">
        <f t="shared" si="7"/>
        <v>0</v>
      </c>
      <c r="Z597" s="170">
        <v>0</v>
      </c>
      <c r="AA597" s="171">
        <f t="shared" si="8"/>
        <v>0</v>
      </c>
      <c r="AR597" s="22" t="s">
        <v>199</v>
      </c>
      <c r="AT597" s="22" t="s">
        <v>166</v>
      </c>
      <c r="AU597" s="22" t="s">
        <v>87</v>
      </c>
      <c r="AY597" s="22" t="s">
        <v>165</v>
      </c>
      <c r="BE597" s="109">
        <f t="shared" si="9"/>
        <v>0</v>
      </c>
      <c r="BF597" s="109">
        <f t="shared" si="10"/>
        <v>0</v>
      </c>
      <c r="BG597" s="109">
        <f t="shared" si="11"/>
        <v>0</v>
      </c>
      <c r="BH597" s="109">
        <f t="shared" si="12"/>
        <v>0</v>
      </c>
      <c r="BI597" s="109">
        <f t="shared" si="13"/>
        <v>0</v>
      </c>
      <c r="BJ597" s="22" t="s">
        <v>87</v>
      </c>
      <c r="BK597" s="172">
        <f t="shared" si="14"/>
        <v>0</v>
      </c>
      <c r="BL597" s="22" t="s">
        <v>199</v>
      </c>
      <c r="BM597" s="22" t="s">
        <v>708</v>
      </c>
    </row>
    <row r="598" spans="2:65" s="1" customFormat="1" ht="25.5" customHeight="1">
      <c r="B598" s="135"/>
      <c r="C598" s="164" t="s">
        <v>483</v>
      </c>
      <c r="D598" s="164" t="s">
        <v>166</v>
      </c>
      <c r="E598" s="165" t="s">
        <v>709</v>
      </c>
      <c r="F598" s="281" t="s">
        <v>710</v>
      </c>
      <c r="G598" s="281"/>
      <c r="H598" s="281"/>
      <c r="I598" s="281"/>
      <c r="J598" s="166" t="s">
        <v>693</v>
      </c>
      <c r="K598" s="167">
        <v>3</v>
      </c>
      <c r="L598" s="282">
        <v>0</v>
      </c>
      <c r="M598" s="282"/>
      <c r="N598" s="283">
        <f t="shared" si="5"/>
        <v>0</v>
      </c>
      <c r="O598" s="283"/>
      <c r="P598" s="283"/>
      <c r="Q598" s="283"/>
      <c r="R598" s="138"/>
      <c r="T598" s="169" t="s">
        <v>5</v>
      </c>
      <c r="U598" s="47" t="s">
        <v>45</v>
      </c>
      <c r="V598" s="39"/>
      <c r="W598" s="170">
        <f t="shared" si="6"/>
        <v>0</v>
      </c>
      <c r="X598" s="170">
        <v>0</v>
      </c>
      <c r="Y598" s="170">
        <f t="shared" si="7"/>
        <v>0</v>
      </c>
      <c r="Z598" s="170">
        <v>0</v>
      </c>
      <c r="AA598" s="171">
        <f t="shared" si="8"/>
        <v>0</v>
      </c>
      <c r="AR598" s="22" t="s">
        <v>199</v>
      </c>
      <c r="AT598" s="22" t="s">
        <v>166</v>
      </c>
      <c r="AU598" s="22" t="s">
        <v>87</v>
      </c>
      <c r="AY598" s="22" t="s">
        <v>165</v>
      </c>
      <c r="BE598" s="109">
        <f t="shared" si="9"/>
        <v>0</v>
      </c>
      <c r="BF598" s="109">
        <f t="shared" si="10"/>
        <v>0</v>
      </c>
      <c r="BG598" s="109">
        <f t="shared" si="11"/>
        <v>0</v>
      </c>
      <c r="BH598" s="109">
        <f t="shared" si="12"/>
        <v>0</v>
      </c>
      <c r="BI598" s="109">
        <f t="shared" si="13"/>
        <v>0</v>
      </c>
      <c r="BJ598" s="22" t="s">
        <v>87</v>
      </c>
      <c r="BK598" s="172">
        <f t="shared" si="14"/>
        <v>0</v>
      </c>
      <c r="BL598" s="22" t="s">
        <v>199</v>
      </c>
      <c r="BM598" s="22" t="s">
        <v>711</v>
      </c>
    </row>
    <row r="599" spans="2:65" s="1" customFormat="1" ht="25.5" customHeight="1">
      <c r="B599" s="135"/>
      <c r="C599" s="164" t="s">
        <v>712</v>
      </c>
      <c r="D599" s="164" t="s">
        <v>166</v>
      </c>
      <c r="E599" s="165" t="s">
        <v>713</v>
      </c>
      <c r="F599" s="281" t="s">
        <v>714</v>
      </c>
      <c r="G599" s="281"/>
      <c r="H599" s="281"/>
      <c r="I599" s="281"/>
      <c r="J599" s="166" t="s">
        <v>218</v>
      </c>
      <c r="K599" s="167">
        <v>3</v>
      </c>
      <c r="L599" s="282">
        <v>0</v>
      </c>
      <c r="M599" s="282"/>
      <c r="N599" s="283">
        <f t="shared" si="5"/>
        <v>0</v>
      </c>
      <c r="O599" s="283"/>
      <c r="P599" s="283"/>
      <c r="Q599" s="283"/>
      <c r="R599" s="138"/>
      <c r="T599" s="169" t="s">
        <v>5</v>
      </c>
      <c r="U599" s="47" t="s">
        <v>45</v>
      </c>
      <c r="V599" s="39"/>
      <c r="W599" s="170">
        <f t="shared" si="6"/>
        <v>0</v>
      </c>
      <c r="X599" s="170">
        <v>0</v>
      </c>
      <c r="Y599" s="170">
        <f t="shared" si="7"/>
        <v>0</v>
      </c>
      <c r="Z599" s="170">
        <v>0</v>
      </c>
      <c r="AA599" s="171">
        <f t="shared" si="8"/>
        <v>0</v>
      </c>
      <c r="AR599" s="22" t="s">
        <v>199</v>
      </c>
      <c r="AT599" s="22" t="s">
        <v>166</v>
      </c>
      <c r="AU599" s="22" t="s">
        <v>87</v>
      </c>
      <c r="AY599" s="22" t="s">
        <v>165</v>
      </c>
      <c r="BE599" s="109">
        <f t="shared" si="9"/>
        <v>0</v>
      </c>
      <c r="BF599" s="109">
        <f t="shared" si="10"/>
        <v>0</v>
      </c>
      <c r="BG599" s="109">
        <f t="shared" si="11"/>
        <v>0</v>
      </c>
      <c r="BH599" s="109">
        <f t="shared" si="12"/>
        <v>0</v>
      </c>
      <c r="BI599" s="109">
        <f t="shared" si="13"/>
        <v>0</v>
      </c>
      <c r="BJ599" s="22" t="s">
        <v>87</v>
      </c>
      <c r="BK599" s="172">
        <f t="shared" si="14"/>
        <v>0</v>
      </c>
      <c r="BL599" s="22" t="s">
        <v>199</v>
      </c>
      <c r="BM599" s="22" t="s">
        <v>715</v>
      </c>
    </row>
    <row r="600" spans="2:65" s="1" customFormat="1" ht="16.5" customHeight="1">
      <c r="B600" s="135"/>
      <c r="C600" s="204" t="s">
        <v>487</v>
      </c>
      <c r="D600" s="204" t="s">
        <v>376</v>
      </c>
      <c r="E600" s="205" t="s">
        <v>716</v>
      </c>
      <c r="F600" s="296" t="s">
        <v>717</v>
      </c>
      <c r="G600" s="296"/>
      <c r="H600" s="296"/>
      <c r="I600" s="296"/>
      <c r="J600" s="206" t="s">
        <v>218</v>
      </c>
      <c r="K600" s="207">
        <v>8</v>
      </c>
      <c r="L600" s="297">
        <v>0</v>
      </c>
      <c r="M600" s="297"/>
      <c r="N600" s="298">
        <f t="shared" si="5"/>
        <v>0</v>
      </c>
      <c r="O600" s="283"/>
      <c r="P600" s="283"/>
      <c r="Q600" s="283"/>
      <c r="R600" s="138"/>
      <c r="T600" s="169" t="s">
        <v>5</v>
      </c>
      <c r="U600" s="47" t="s">
        <v>45</v>
      </c>
      <c r="V600" s="39"/>
      <c r="W600" s="170">
        <f t="shared" si="6"/>
        <v>0</v>
      </c>
      <c r="X600" s="170">
        <v>0</v>
      </c>
      <c r="Y600" s="170">
        <f t="shared" si="7"/>
        <v>0</v>
      </c>
      <c r="Z600" s="170">
        <v>0</v>
      </c>
      <c r="AA600" s="171">
        <f t="shared" si="8"/>
        <v>0</v>
      </c>
      <c r="AR600" s="22" t="s">
        <v>242</v>
      </c>
      <c r="AT600" s="22" t="s">
        <v>376</v>
      </c>
      <c r="AU600" s="22" t="s">
        <v>87</v>
      </c>
      <c r="AY600" s="22" t="s">
        <v>165</v>
      </c>
      <c r="BE600" s="109">
        <f t="shared" si="9"/>
        <v>0</v>
      </c>
      <c r="BF600" s="109">
        <f t="shared" si="10"/>
        <v>0</v>
      </c>
      <c r="BG600" s="109">
        <f t="shared" si="11"/>
        <v>0</v>
      </c>
      <c r="BH600" s="109">
        <f t="shared" si="12"/>
        <v>0</v>
      </c>
      <c r="BI600" s="109">
        <f t="shared" si="13"/>
        <v>0</v>
      </c>
      <c r="BJ600" s="22" t="s">
        <v>87</v>
      </c>
      <c r="BK600" s="172">
        <f t="shared" si="14"/>
        <v>0</v>
      </c>
      <c r="BL600" s="22" t="s">
        <v>199</v>
      </c>
      <c r="BM600" s="22" t="s">
        <v>718</v>
      </c>
    </row>
    <row r="601" spans="2:65" s="1" customFormat="1" ht="16.5" customHeight="1">
      <c r="B601" s="135"/>
      <c r="C601" s="204" t="s">
        <v>719</v>
      </c>
      <c r="D601" s="204" t="s">
        <v>376</v>
      </c>
      <c r="E601" s="205" t="s">
        <v>720</v>
      </c>
      <c r="F601" s="296" t="s">
        <v>721</v>
      </c>
      <c r="G601" s="296"/>
      <c r="H601" s="296"/>
      <c r="I601" s="296"/>
      <c r="J601" s="206" t="s">
        <v>218</v>
      </c>
      <c r="K601" s="207">
        <v>2</v>
      </c>
      <c r="L601" s="297">
        <v>0</v>
      </c>
      <c r="M601" s="297"/>
      <c r="N601" s="298">
        <f t="shared" si="5"/>
        <v>0</v>
      </c>
      <c r="O601" s="283"/>
      <c r="P601" s="283"/>
      <c r="Q601" s="283"/>
      <c r="R601" s="138"/>
      <c r="T601" s="169" t="s">
        <v>5</v>
      </c>
      <c r="U601" s="47" t="s">
        <v>45</v>
      </c>
      <c r="V601" s="39"/>
      <c r="W601" s="170">
        <f t="shared" si="6"/>
        <v>0</v>
      </c>
      <c r="X601" s="170">
        <v>0</v>
      </c>
      <c r="Y601" s="170">
        <f t="shared" si="7"/>
        <v>0</v>
      </c>
      <c r="Z601" s="170">
        <v>0</v>
      </c>
      <c r="AA601" s="171">
        <f t="shared" si="8"/>
        <v>0</v>
      </c>
      <c r="AR601" s="22" t="s">
        <v>242</v>
      </c>
      <c r="AT601" s="22" t="s">
        <v>376</v>
      </c>
      <c r="AU601" s="22" t="s">
        <v>87</v>
      </c>
      <c r="AY601" s="22" t="s">
        <v>165</v>
      </c>
      <c r="BE601" s="109">
        <f t="shared" si="9"/>
        <v>0</v>
      </c>
      <c r="BF601" s="109">
        <f t="shared" si="10"/>
        <v>0</v>
      </c>
      <c r="BG601" s="109">
        <f t="shared" si="11"/>
        <v>0</v>
      </c>
      <c r="BH601" s="109">
        <f t="shared" si="12"/>
        <v>0</v>
      </c>
      <c r="BI601" s="109">
        <f t="shared" si="13"/>
        <v>0</v>
      </c>
      <c r="BJ601" s="22" t="s">
        <v>87</v>
      </c>
      <c r="BK601" s="172">
        <f t="shared" si="14"/>
        <v>0</v>
      </c>
      <c r="BL601" s="22" t="s">
        <v>199</v>
      </c>
      <c r="BM601" s="22" t="s">
        <v>722</v>
      </c>
    </row>
    <row r="602" spans="2:65" s="1" customFormat="1" ht="16.5" customHeight="1">
      <c r="B602" s="135"/>
      <c r="C602" s="204" t="s">
        <v>490</v>
      </c>
      <c r="D602" s="204" t="s">
        <v>376</v>
      </c>
      <c r="E602" s="205" t="s">
        <v>723</v>
      </c>
      <c r="F602" s="296" t="s">
        <v>724</v>
      </c>
      <c r="G602" s="296"/>
      <c r="H602" s="296"/>
      <c r="I602" s="296"/>
      <c r="J602" s="206" t="s">
        <v>218</v>
      </c>
      <c r="K602" s="207">
        <v>1</v>
      </c>
      <c r="L602" s="297">
        <v>0</v>
      </c>
      <c r="M602" s="297"/>
      <c r="N602" s="298">
        <f t="shared" si="5"/>
        <v>0</v>
      </c>
      <c r="O602" s="283"/>
      <c r="P602" s="283"/>
      <c r="Q602" s="283"/>
      <c r="R602" s="138"/>
      <c r="T602" s="169" t="s">
        <v>5</v>
      </c>
      <c r="U602" s="47" t="s">
        <v>45</v>
      </c>
      <c r="V602" s="39"/>
      <c r="W602" s="170">
        <f t="shared" si="6"/>
        <v>0</v>
      </c>
      <c r="X602" s="170">
        <v>0</v>
      </c>
      <c r="Y602" s="170">
        <f t="shared" si="7"/>
        <v>0</v>
      </c>
      <c r="Z602" s="170">
        <v>0</v>
      </c>
      <c r="AA602" s="171">
        <f t="shared" si="8"/>
        <v>0</v>
      </c>
      <c r="AR602" s="22" t="s">
        <v>242</v>
      </c>
      <c r="AT602" s="22" t="s">
        <v>376</v>
      </c>
      <c r="AU602" s="22" t="s">
        <v>87</v>
      </c>
      <c r="AY602" s="22" t="s">
        <v>165</v>
      </c>
      <c r="BE602" s="109">
        <f t="shared" si="9"/>
        <v>0</v>
      </c>
      <c r="BF602" s="109">
        <f t="shared" si="10"/>
        <v>0</v>
      </c>
      <c r="BG602" s="109">
        <f t="shared" si="11"/>
        <v>0</v>
      </c>
      <c r="BH602" s="109">
        <f t="shared" si="12"/>
        <v>0</v>
      </c>
      <c r="BI602" s="109">
        <f t="shared" si="13"/>
        <v>0</v>
      </c>
      <c r="BJ602" s="22" t="s">
        <v>87</v>
      </c>
      <c r="BK602" s="172">
        <f t="shared" si="14"/>
        <v>0</v>
      </c>
      <c r="BL602" s="22" t="s">
        <v>199</v>
      </c>
      <c r="BM602" s="22" t="s">
        <v>725</v>
      </c>
    </row>
    <row r="603" spans="2:65" s="1" customFormat="1" ht="25.5" customHeight="1">
      <c r="B603" s="135"/>
      <c r="C603" s="204" t="s">
        <v>726</v>
      </c>
      <c r="D603" s="204" t="s">
        <v>376</v>
      </c>
      <c r="E603" s="205" t="s">
        <v>727</v>
      </c>
      <c r="F603" s="296" t="s">
        <v>728</v>
      </c>
      <c r="G603" s="296"/>
      <c r="H603" s="296"/>
      <c r="I603" s="296"/>
      <c r="J603" s="206" t="s">
        <v>218</v>
      </c>
      <c r="K603" s="207">
        <v>3</v>
      </c>
      <c r="L603" s="297">
        <v>0</v>
      </c>
      <c r="M603" s="297"/>
      <c r="N603" s="298">
        <f t="shared" si="5"/>
        <v>0</v>
      </c>
      <c r="O603" s="283"/>
      <c r="P603" s="283"/>
      <c r="Q603" s="283"/>
      <c r="R603" s="138"/>
      <c r="T603" s="169" t="s">
        <v>5</v>
      </c>
      <c r="U603" s="47" t="s">
        <v>45</v>
      </c>
      <c r="V603" s="39"/>
      <c r="W603" s="170">
        <f t="shared" si="6"/>
        <v>0</v>
      </c>
      <c r="X603" s="170">
        <v>0</v>
      </c>
      <c r="Y603" s="170">
        <f t="shared" si="7"/>
        <v>0</v>
      </c>
      <c r="Z603" s="170">
        <v>0</v>
      </c>
      <c r="AA603" s="171">
        <f t="shared" si="8"/>
        <v>0</v>
      </c>
      <c r="AR603" s="22" t="s">
        <v>242</v>
      </c>
      <c r="AT603" s="22" t="s">
        <v>376</v>
      </c>
      <c r="AU603" s="22" t="s">
        <v>87</v>
      </c>
      <c r="AY603" s="22" t="s">
        <v>165</v>
      </c>
      <c r="BE603" s="109">
        <f t="shared" si="9"/>
        <v>0</v>
      </c>
      <c r="BF603" s="109">
        <f t="shared" si="10"/>
        <v>0</v>
      </c>
      <c r="BG603" s="109">
        <f t="shared" si="11"/>
        <v>0</v>
      </c>
      <c r="BH603" s="109">
        <f t="shared" si="12"/>
        <v>0</v>
      </c>
      <c r="BI603" s="109">
        <f t="shared" si="13"/>
        <v>0</v>
      </c>
      <c r="BJ603" s="22" t="s">
        <v>87</v>
      </c>
      <c r="BK603" s="172">
        <f t="shared" si="14"/>
        <v>0</v>
      </c>
      <c r="BL603" s="22" t="s">
        <v>199</v>
      </c>
      <c r="BM603" s="22" t="s">
        <v>729</v>
      </c>
    </row>
    <row r="604" spans="2:65" s="1" customFormat="1" ht="16.5" customHeight="1">
      <c r="B604" s="135"/>
      <c r="C604" s="204" t="s">
        <v>494</v>
      </c>
      <c r="D604" s="204" t="s">
        <v>376</v>
      </c>
      <c r="E604" s="205" t="s">
        <v>730</v>
      </c>
      <c r="F604" s="296" t="s">
        <v>731</v>
      </c>
      <c r="G604" s="296"/>
      <c r="H604" s="296"/>
      <c r="I604" s="296"/>
      <c r="J604" s="206" t="s">
        <v>218</v>
      </c>
      <c r="K604" s="207">
        <v>2</v>
      </c>
      <c r="L604" s="297">
        <v>0</v>
      </c>
      <c r="M604" s="297"/>
      <c r="N604" s="298">
        <f t="shared" si="5"/>
        <v>0</v>
      </c>
      <c r="O604" s="283"/>
      <c r="P604" s="283"/>
      <c r="Q604" s="283"/>
      <c r="R604" s="138"/>
      <c r="T604" s="169" t="s">
        <v>5</v>
      </c>
      <c r="U604" s="47" t="s">
        <v>45</v>
      </c>
      <c r="V604" s="39"/>
      <c r="W604" s="170">
        <f t="shared" si="6"/>
        <v>0</v>
      </c>
      <c r="X604" s="170">
        <v>0</v>
      </c>
      <c r="Y604" s="170">
        <f t="shared" si="7"/>
        <v>0</v>
      </c>
      <c r="Z604" s="170">
        <v>0</v>
      </c>
      <c r="AA604" s="171">
        <f t="shared" si="8"/>
        <v>0</v>
      </c>
      <c r="AR604" s="22" t="s">
        <v>242</v>
      </c>
      <c r="AT604" s="22" t="s">
        <v>376</v>
      </c>
      <c r="AU604" s="22" t="s">
        <v>87</v>
      </c>
      <c r="AY604" s="22" t="s">
        <v>165</v>
      </c>
      <c r="BE604" s="109">
        <f t="shared" si="9"/>
        <v>0</v>
      </c>
      <c r="BF604" s="109">
        <f t="shared" si="10"/>
        <v>0</v>
      </c>
      <c r="BG604" s="109">
        <f t="shared" si="11"/>
        <v>0</v>
      </c>
      <c r="BH604" s="109">
        <f t="shared" si="12"/>
        <v>0</v>
      </c>
      <c r="BI604" s="109">
        <f t="shared" si="13"/>
        <v>0</v>
      </c>
      <c r="BJ604" s="22" t="s">
        <v>87</v>
      </c>
      <c r="BK604" s="172">
        <f t="shared" si="14"/>
        <v>0</v>
      </c>
      <c r="BL604" s="22" t="s">
        <v>199</v>
      </c>
      <c r="BM604" s="22" t="s">
        <v>732</v>
      </c>
    </row>
    <row r="605" spans="2:65" s="1" customFormat="1" ht="16.5" customHeight="1">
      <c r="B605" s="135"/>
      <c r="C605" s="204" t="s">
        <v>733</v>
      </c>
      <c r="D605" s="204" t="s">
        <v>376</v>
      </c>
      <c r="E605" s="205" t="s">
        <v>734</v>
      </c>
      <c r="F605" s="296" t="s">
        <v>735</v>
      </c>
      <c r="G605" s="296"/>
      <c r="H605" s="296"/>
      <c r="I605" s="296"/>
      <c r="J605" s="206" t="s">
        <v>218</v>
      </c>
      <c r="K605" s="207">
        <v>2</v>
      </c>
      <c r="L605" s="297">
        <v>0</v>
      </c>
      <c r="M605" s="297"/>
      <c r="N605" s="298">
        <f t="shared" si="5"/>
        <v>0</v>
      </c>
      <c r="O605" s="283"/>
      <c r="P605" s="283"/>
      <c r="Q605" s="283"/>
      <c r="R605" s="138"/>
      <c r="T605" s="169" t="s">
        <v>5</v>
      </c>
      <c r="U605" s="47" t="s">
        <v>45</v>
      </c>
      <c r="V605" s="39"/>
      <c r="W605" s="170">
        <f t="shared" si="6"/>
        <v>0</v>
      </c>
      <c r="X605" s="170">
        <v>0</v>
      </c>
      <c r="Y605" s="170">
        <f t="shared" si="7"/>
        <v>0</v>
      </c>
      <c r="Z605" s="170">
        <v>0</v>
      </c>
      <c r="AA605" s="171">
        <f t="shared" si="8"/>
        <v>0</v>
      </c>
      <c r="AR605" s="22" t="s">
        <v>242</v>
      </c>
      <c r="AT605" s="22" t="s">
        <v>376</v>
      </c>
      <c r="AU605" s="22" t="s">
        <v>87</v>
      </c>
      <c r="AY605" s="22" t="s">
        <v>165</v>
      </c>
      <c r="BE605" s="109">
        <f t="shared" si="9"/>
        <v>0</v>
      </c>
      <c r="BF605" s="109">
        <f t="shared" si="10"/>
        <v>0</v>
      </c>
      <c r="BG605" s="109">
        <f t="shared" si="11"/>
        <v>0</v>
      </c>
      <c r="BH605" s="109">
        <f t="shared" si="12"/>
        <v>0</v>
      </c>
      <c r="BI605" s="109">
        <f t="shared" si="13"/>
        <v>0</v>
      </c>
      <c r="BJ605" s="22" t="s">
        <v>87</v>
      </c>
      <c r="BK605" s="172">
        <f t="shared" si="14"/>
        <v>0</v>
      </c>
      <c r="BL605" s="22" t="s">
        <v>199</v>
      </c>
      <c r="BM605" s="22" t="s">
        <v>736</v>
      </c>
    </row>
    <row r="606" spans="2:65" s="1" customFormat="1" ht="16.5" customHeight="1">
      <c r="B606" s="135"/>
      <c r="C606" s="204" t="s">
        <v>497</v>
      </c>
      <c r="D606" s="204" t="s">
        <v>376</v>
      </c>
      <c r="E606" s="205" t="s">
        <v>737</v>
      </c>
      <c r="F606" s="296" t="s">
        <v>738</v>
      </c>
      <c r="G606" s="296"/>
      <c r="H606" s="296"/>
      <c r="I606" s="296"/>
      <c r="J606" s="206" t="s">
        <v>218</v>
      </c>
      <c r="K606" s="207">
        <v>1</v>
      </c>
      <c r="L606" s="297">
        <v>0</v>
      </c>
      <c r="M606" s="297"/>
      <c r="N606" s="298">
        <f t="shared" si="5"/>
        <v>0</v>
      </c>
      <c r="O606" s="283"/>
      <c r="P606" s="283"/>
      <c r="Q606" s="283"/>
      <c r="R606" s="138"/>
      <c r="T606" s="169" t="s">
        <v>5</v>
      </c>
      <c r="U606" s="47" t="s">
        <v>45</v>
      </c>
      <c r="V606" s="39"/>
      <c r="W606" s="170">
        <f t="shared" si="6"/>
        <v>0</v>
      </c>
      <c r="X606" s="170">
        <v>0</v>
      </c>
      <c r="Y606" s="170">
        <f t="shared" si="7"/>
        <v>0</v>
      </c>
      <c r="Z606" s="170">
        <v>0</v>
      </c>
      <c r="AA606" s="171">
        <f t="shared" si="8"/>
        <v>0</v>
      </c>
      <c r="AR606" s="22" t="s">
        <v>242</v>
      </c>
      <c r="AT606" s="22" t="s">
        <v>376</v>
      </c>
      <c r="AU606" s="22" t="s">
        <v>87</v>
      </c>
      <c r="AY606" s="22" t="s">
        <v>165</v>
      </c>
      <c r="BE606" s="109">
        <f t="shared" si="9"/>
        <v>0</v>
      </c>
      <c r="BF606" s="109">
        <f t="shared" si="10"/>
        <v>0</v>
      </c>
      <c r="BG606" s="109">
        <f t="shared" si="11"/>
        <v>0</v>
      </c>
      <c r="BH606" s="109">
        <f t="shared" si="12"/>
        <v>0</v>
      </c>
      <c r="BI606" s="109">
        <f t="shared" si="13"/>
        <v>0</v>
      </c>
      <c r="BJ606" s="22" t="s">
        <v>87</v>
      </c>
      <c r="BK606" s="172">
        <f t="shared" si="14"/>
        <v>0</v>
      </c>
      <c r="BL606" s="22" t="s">
        <v>199</v>
      </c>
      <c r="BM606" s="22" t="s">
        <v>739</v>
      </c>
    </row>
    <row r="607" spans="2:65" s="1" customFormat="1" ht="16.5" customHeight="1">
      <c r="B607" s="135"/>
      <c r="C607" s="204" t="s">
        <v>740</v>
      </c>
      <c r="D607" s="204" t="s">
        <v>376</v>
      </c>
      <c r="E607" s="205" t="s">
        <v>741</v>
      </c>
      <c r="F607" s="296" t="s">
        <v>742</v>
      </c>
      <c r="G607" s="296"/>
      <c r="H607" s="296"/>
      <c r="I607" s="296"/>
      <c r="J607" s="206" t="s">
        <v>218</v>
      </c>
      <c r="K607" s="207">
        <v>1</v>
      </c>
      <c r="L607" s="297">
        <v>0</v>
      </c>
      <c r="M607" s="297"/>
      <c r="N607" s="298">
        <f t="shared" si="5"/>
        <v>0</v>
      </c>
      <c r="O607" s="283"/>
      <c r="P607" s="283"/>
      <c r="Q607" s="283"/>
      <c r="R607" s="138"/>
      <c r="T607" s="169" t="s">
        <v>5</v>
      </c>
      <c r="U607" s="47" t="s">
        <v>45</v>
      </c>
      <c r="V607" s="39"/>
      <c r="W607" s="170">
        <f t="shared" si="6"/>
        <v>0</v>
      </c>
      <c r="X607" s="170">
        <v>0</v>
      </c>
      <c r="Y607" s="170">
        <f t="shared" si="7"/>
        <v>0</v>
      </c>
      <c r="Z607" s="170">
        <v>0</v>
      </c>
      <c r="AA607" s="171">
        <f t="shared" si="8"/>
        <v>0</v>
      </c>
      <c r="AR607" s="22" t="s">
        <v>242</v>
      </c>
      <c r="AT607" s="22" t="s">
        <v>376</v>
      </c>
      <c r="AU607" s="22" t="s">
        <v>87</v>
      </c>
      <c r="AY607" s="22" t="s">
        <v>165</v>
      </c>
      <c r="BE607" s="109">
        <f t="shared" si="9"/>
        <v>0</v>
      </c>
      <c r="BF607" s="109">
        <f t="shared" si="10"/>
        <v>0</v>
      </c>
      <c r="BG607" s="109">
        <f t="shared" si="11"/>
        <v>0</v>
      </c>
      <c r="BH607" s="109">
        <f t="shared" si="12"/>
        <v>0</v>
      </c>
      <c r="BI607" s="109">
        <f t="shared" si="13"/>
        <v>0</v>
      </c>
      <c r="BJ607" s="22" t="s">
        <v>87</v>
      </c>
      <c r="BK607" s="172">
        <f t="shared" si="14"/>
        <v>0</v>
      </c>
      <c r="BL607" s="22" t="s">
        <v>199</v>
      </c>
      <c r="BM607" s="22" t="s">
        <v>743</v>
      </c>
    </row>
    <row r="608" spans="2:65" s="1" customFormat="1" ht="25.5" customHeight="1">
      <c r="B608" s="135"/>
      <c r="C608" s="164" t="s">
        <v>503</v>
      </c>
      <c r="D608" s="164" t="s">
        <v>166</v>
      </c>
      <c r="E608" s="165" t="s">
        <v>744</v>
      </c>
      <c r="F608" s="281" t="s">
        <v>745</v>
      </c>
      <c r="G608" s="281"/>
      <c r="H608" s="281"/>
      <c r="I608" s="281"/>
      <c r="J608" s="166" t="s">
        <v>533</v>
      </c>
      <c r="K608" s="168">
        <v>0</v>
      </c>
      <c r="L608" s="282">
        <v>0</v>
      </c>
      <c r="M608" s="282"/>
      <c r="N608" s="283">
        <f t="shared" si="5"/>
        <v>0</v>
      </c>
      <c r="O608" s="283"/>
      <c r="P608" s="283"/>
      <c r="Q608" s="283"/>
      <c r="R608" s="138"/>
      <c r="T608" s="169" t="s">
        <v>5</v>
      </c>
      <c r="U608" s="47" t="s">
        <v>45</v>
      </c>
      <c r="V608" s="39"/>
      <c r="W608" s="170">
        <f t="shared" si="6"/>
        <v>0</v>
      </c>
      <c r="X608" s="170">
        <v>0</v>
      </c>
      <c r="Y608" s="170">
        <f t="shared" si="7"/>
        <v>0</v>
      </c>
      <c r="Z608" s="170">
        <v>0</v>
      </c>
      <c r="AA608" s="171">
        <f t="shared" si="8"/>
        <v>0</v>
      </c>
      <c r="AR608" s="22" t="s">
        <v>199</v>
      </c>
      <c r="AT608" s="22" t="s">
        <v>166</v>
      </c>
      <c r="AU608" s="22" t="s">
        <v>87</v>
      </c>
      <c r="AY608" s="22" t="s">
        <v>165</v>
      </c>
      <c r="BE608" s="109">
        <f t="shared" si="9"/>
        <v>0</v>
      </c>
      <c r="BF608" s="109">
        <f t="shared" si="10"/>
        <v>0</v>
      </c>
      <c r="BG608" s="109">
        <f t="shared" si="11"/>
        <v>0</v>
      </c>
      <c r="BH608" s="109">
        <f t="shared" si="12"/>
        <v>0</v>
      </c>
      <c r="BI608" s="109">
        <f t="shared" si="13"/>
        <v>0</v>
      </c>
      <c r="BJ608" s="22" t="s">
        <v>87</v>
      </c>
      <c r="BK608" s="172">
        <f t="shared" si="14"/>
        <v>0</v>
      </c>
      <c r="BL608" s="22" t="s">
        <v>199</v>
      </c>
      <c r="BM608" s="22" t="s">
        <v>746</v>
      </c>
    </row>
    <row r="609" spans="2:65" s="1" customFormat="1" ht="16.5" customHeight="1">
      <c r="B609" s="135"/>
      <c r="C609" s="164" t="s">
        <v>747</v>
      </c>
      <c r="D609" s="164" t="s">
        <v>166</v>
      </c>
      <c r="E609" s="165" t="s">
        <v>748</v>
      </c>
      <c r="F609" s="281" t="s">
        <v>749</v>
      </c>
      <c r="G609" s="281"/>
      <c r="H609" s="281"/>
      <c r="I609" s="281"/>
      <c r="J609" s="166" t="s">
        <v>688</v>
      </c>
      <c r="K609" s="167">
        <v>34.287999999999997</v>
      </c>
      <c r="L609" s="282">
        <v>0</v>
      </c>
      <c r="M609" s="282"/>
      <c r="N609" s="283">
        <f t="shared" si="5"/>
        <v>0</v>
      </c>
      <c r="O609" s="283"/>
      <c r="P609" s="283"/>
      <c r="Q609" s="283"/>
      <c r="R609" s="138"/>
      <c r="T609" s="169" t="s">
        <v>5</v>
      </c>
      <c r="U609" s="47" t="s">
        <v>45</v>
      </c>
      <c r="V609" s="39"/>
      <c r="W609" s="170">
        <f t="shared" si="6"/>
        <v>0</v>
      </c>
      <c r="X609" s="170">
        <v>0</v>
      </c>
      <c r="Y609" s="170">
        <f t="shared" si="7"/>
        <v>0</v>
      </c>
      <c r="Z609" s="170">
        <v>0</v>
      </c>
      <c r="AA609" s="171">
        <f t="shared" si="8"/>
        <v>0</v>
      </c>
      <c r="AR609" s="22" t="s">
        <v>199</v>
      </c>
      <c r="AT609" s="22" t="s">
        <v>166</v>
      </c>
      <c r="AU609" s="22" t="s">
        <v>87</v>
      </c>
      <c r="AY609" s="22" t="s">
        <v>165</v>
      </c>
      <c r="BE609" s="109">
        <f t="shared" si="9"/>
        <v>0</v>
      </c>
      <c r="BF609" s="109">
        <f t="shared" si="10"/>
        <v>0</v>
      </c>
      <c r="BG609" s="109">
        <f t="shared" si="11"/>
        <v>0</v>
      </c>
      <c r="BH609" s="109">
        <f t="shared" si="12"/>
        <v>0</v>
      </c>
      <c r="BI609" s="109">
        <f t="shared" si="13"/>
        <v>0</v>
      </c>
      <c r="BJ609" s="22" t="s">
        <v>87</v>
      </c>
      <c r="BK609" s="172">
        <f t="shared" si="14"/>
        <v>0</v>
      </c>
      <c r="BL609" s="22" t="s">
        <v>199</v>
      </c>
      <c r="BM609" s="22" t="s">
        <v>750</v>
      </c>
    </row>
    <row r="610" spans="2:65" s="9" customFormat="1" ht="29.85" customHeight="1">
      <c r="B610" s="153"/>
      <c r="C610" s="154"/>
      <c r="D610" s="163" t="s">
        <v>129</v>
      </c>
      <c r="E610" s="163"/>
      <c r="F610" s="163"/>
      <c r="G610" s="163"/>
      <c r="H610" s="163"/>
      <c r="I610" s="163"/>
      <c r="J610" s="163"/>
      <c r="K610" s="163"/>
      <c r="L610" s="163"/>
      <c r="M610" s="163"/>
      <c r="N610" s="306">
        <f>BK610</f>
        <v>0</v>
      </c>
      <c r="O610" s="307"/>
      <c r="P610" s="307"/>
      <c r="Q610" s="307"/>
      <c r="R610" s="156"/>
      <c r="T610" s="157"/>
      <c r="U610" s="154"/>
      <c r="V610" s="154"/>
      <c r="W610" s="158">
        <f>SUM(W611:W649)</f>
        <v>0</v>
      </c>
      <c r="X610" s="154"/>
      <c r="Y610" s="158">
        <f>SUM(Y611:Y649)</f>
        <v>0</v>
      </c>
      <c r="Z610" s="154"/>
      <c r="AA610" s="159">
        <f>SUM(AA611:AA649)</f>
        <v>0</v>
      </c>
      <c r="AR610" s="160" t="s">
        <v>84</v>
      </c>
      <c r="AT610" s="161" t="s">
        <v>77</v>
      </c>
      <c r="AU610" s="161" t="s">
        <v>84</v>
      </c>
      <c r="AY610" s="160" t="s">
        <v>165</v>
      </c>
      <c r="BK610" s="162">
        <f>SUM(BK611:BK649)</f>
        <v>0</v>
      </c>
    </row>
    <row r="611" spans="2:65" s="1" customFormat="1" ht="38.25" customHeight="1">
      <c r="B611" s="135"/>
      <c r="C611" s="164" t="s">
        <v>509</v>
      </c>
      <c r="D611" s="164" t="s">
        <v>166</v>
      </c>
      <c r="E611" s="165" t="s">
        <v>751</v>
      </c>
      <c r="F611" s="281" t="s">
        <v>752</v>
      </c>
      <c r="G611" s="281"/>
      <c r="H611" s="281"/>
      <c r="I611" s="281"/>
      <c r="J611" s="166" t="s">
        <v>218</v>
      </c>
      <c r="K611" s="167">
        <v>7</v>
      </c>
      <c r="L611" s="282">
        <v>0</v>
      </c>
      <c r="M611" s="282"/>
      <c r="N611" s="283">
        <f>ROUND(L611*K611,3)</f>
        <v>0</v>
      </c>
      <c r="O611" s="283"/>
      <c r="P611" s="283"/>
      <c r="Q611" s="283"/>
      <c r="R611" s="138"/>
      <c r="T611" s="169" t="s">
        <v>5</v>
      </c>
      <c r="U611" s="47" t="s">
        <v>45</v>
      </c>
      <c r="V611" s="39"/>
      <c r="W611" s="170">
        <f>V611*K611</f>
        <v>0</v>
      </c>
      <c r="X611" s="170">
        <v>0</v>
      </c>
      <c r="Y611" s="170">
        <f>X611*K611</f>
        <v>0</v>
      </c>
      <c r="Z611" s="170">
        <v>0</v>
      </c>
      <c r="AA611" s="171">
        <f>Z611*K611</f>
        <v>0</v>
      </c>
      <c r="AR611" s="22" t="s">
        <v>170</v>
      </c>
      <c r="AT611" s="22" t="s">
        <v>166</v>
      </c>
      <c r="AU611" s="22" t="s">
        <v>87</v>
      </c>
      <c r="AY611" s="22" t="s">
        <v>165</v>
      </c>
      <c r="BE611" s="109">
        <f>IF(U611="základná",N611,0)</f>
        <v>0</v>
      </c>
      <c r="BF611" s="109">
        <f>IF(U611="znížená",N611,0)</f>
        <v>0</v>
      </c>
      <c r="BG611" s="109">
        <f>IF(U611="zákl. prenesená",N611,0)</f>
        <v>0</v>
      </c>
      <c r="BH611" s="109">
        <f>IF(U611="zníž. prenesená",N611,0)</f>
        <v>0</v>
      </c>
      <c r="BI611" s="109">
        <f>IF(U611="nulová",N611,0)</f>
        <v>0</v>
      </c>
      <c r="BJ611" s="22" t="s">
        <v>87</v>
      </c>
      <c r="BK611" s="172">
        <f>ROUND(L611*K611,3)</f>
        <v>0</v>
      </c>
      <c r="BL611" s="22" t="s">
        <v>170</v>
      </c>
      <c r="BM611" s="22" t="s">
        <v>753</v>
      </c>
    </row>
    <row r="612" spans="2:65" s="1" customFormat="1" ht="16.5" customHeight="1">
      <c r="B612" s="135"/>
      <c r="C612" s="204" t="s">
        <v>754</v>
      </c>
      <c r="D612" s="204" t="s">
        <v>376</v>
      </c>
      <c r="E612" s="205" t="s">
        <v>755</v>
      </c>
      <c r="F612" s="296" t="s">
        <v>756</v>
      </c>
      <c r="G612" s="296"/>
      <c r="H612" s="296"/>
      <c r="I612" s="296"/>
      <c r="J612" s="206" t="s">
        <v>218</v>
      </c>
      <c r="K612" s="207">
        <v>7</v>
      </c>
      <c r="L612" s="297">
        <v>0</v>
      </c>
      <c r="M612" s="297"/>
      <c r="N612" s="298">
        <f>ROUND(L612*K612,3)</f>
        <v>0</v>
      </c>
      <c r="O612" s="283"/>
      <c r="P612" s="283"/>
      <c r="Q612" s="283"/>
      <c r="R612" s="138"/>
      <c r="T612" s="169" t="s">
        <v>5</v>
      </c>
      <c r="U612" s="47" t="s">
        <v>45</v>
      </c>
      <c r="V612" s="39"/>
      <c r="W612" s="170">
        <f>V612*K612</f>
        <v>0</v>
      </c>
      <c r="X612" s="170">
        <v>0</v>
      </c>
      <c r="Y612" s="170">
        <f>X612*K612</f>
        <v>0</v>
      </c>
      <c r="Z612" s="170">
        <v>0</v>
      </c>
      <c r="AA612" s="171">
        <f>Z612*K612</f>
        <v>0</v>
      </c>
      <c r="AR612" s="22" t="s">
        <v>184</v>
      </c>
      <c r="AT612" s="22" t="s">
        <v>376</v>
      </c>
      <c r="AU612" s="22" t="s">
        <v>87</v>
      </c>
      <c r="AY612" s="22" t="s">
        <v>165</v>
      </c>
      <c r="BE612" s="109">
        <f>IF(U612="základná",N612,0)</f>
        <v>0</v>
      </c>
      <c r="BF612" s="109">
        <f>IF(U612="znížená",N612,0)</f>
        <v>0</v>
      </c>
      <c r="BG612" s="109">
        <f>IF(U612="zákl. prenesená",N612,0)</f>
        <v>0</v>
      </c>
      <c r="BH612" s="109">
        <f>IF(U612="zníž. prenesená",N612,0)</f>
        <v>0</v>
      </c>
      <c r="BI612" s="109">
        <f>IF(U612="nulová",N612,0)</f>
        <v>0</v>
      </c>
      <c r="BJ612" s="22" t="s">
        <v>87</v>
      </c>
      <c r="BK612" s="172">
        <f>ROUND(L612*K612,3)</f>
        <v>0</v>
      </c>
      <c r="BL612" s="22" t="s">
        <v>170</v>
      </c>
      <c r="BM612" s="22" t="s">
        <v>757</v>
      </c>
    </row>
    <row r="613" spans="2:65" s="11" customFormat="1" ht="16.5" customHeight="1">
      <c r="B613" s="180"/>
      <c r="C613" s="181"/>
      <c r="D613" s="181"/>
      <c r="E613" s="182" t="s">
        <v>5</v>
      </c>
      <c r="F613" s="290" t="s">
        <v>192</v>
      </c>
      <c r="G613" s="291"/>
      <c r="H613" s="291"/>
      <c r="I613" s="291"/>
      <c r="J613" s="181"/>
      <c r="K613" s="183">
        <v>7</v>
      </c>
      <c r="L613" s="181"/>
      <c r="M613" s="181"/>
      <c r="N613" s="181"/>
      <c r="O613" s="181"/>
      <c r="P613" s="181"/>
      <c r="Q613" s="181"/>
      <c r="R613" s="184"/>
      <c r="T613" s="185"/>
      <c r="U613" s="181"/>
      <c r="V613" s="181"/>
      <c r="W613" s="181"/>
      <c r="X613" s="181"/>
      <c r="Y613" s="181"/>
      <c r="Z613" s="181"/>
      <c r="AA613" s="186"/>
      <c r="AT613" s="187" t="s">
        <v>172</v>
      </c>
      <c r="AU613" s="187" t="s">
        <v>87</v>
      </c>
      <c r="AV613" s="11" t="s">
        <v>87</v>
      </c>
      <c r="AW613" s="11" t="s">
        <v>33</v>
      </c>
      <c r="AX613" s="11" t="s">
        <v>78</v>
      </c>
      <c r="AY613" s="187" t="s">
        <v>165</v>
      </c>
    </row>
    <row r="614" spans="2:65" s="12" customFormat="1" ht="16.5" customHeight="1">
      <c r="B614" s="188"/>
      <c r="C614" s="189"/>
      <c r="D614" s="189"/>
      <c r="E614" s="190" t="s">
        <v>5</v>
      </c>
      <c r="F614" s="288" t="s">
        <v>175</v>
      </c>
      <c r="G614" s="289"/>
      <c r="H614" s="289"/>
      <c r="I614" s="289"/>
      <c r="J614" s="189"/>
      <c r="K614" s="191">
        <v>7</v>
      </c>
      <c r="L614" s="189"/>
      <c r="M614" s="189"/>
      <c r="N614" s="189"/>
      <c r="O614" s="189"/>
      <c r="P614" s="189"/>
      <c r="Q614" s="189"/>
      <c r="R614" s="192"/>
      <c r="T614" s="193"/>
      <c r="U614" s="189"/>
      <c r="V614" s="189"/>
      <c r="W614" s="189"/>
      <c r="X614" s="189"/>
      <c r="Y614" s="189"/>
      <c r="Z614" s="189"/>
      <c r="AA614" s="194"/>
      <c r="AT614" s="195" t="s">
        <v>172</v>
      </c>
      <c r="AU614" s="195" t="s">
        <v>87</v>
      </c>
      <c r="AV614" s="12" t="s">
        <v>170</v>
      </c>
      <c r="AW614" s="12" t="s">
        <v>33</v>
      </c>
      <c r="AX614" s="12" t="s">
        <v>84</v>
      </c>
      <c r="AY614" s="195" t="s">
        <v>165</v>
      </c>
    </row>
    <row r="615" spans="2:65" s="1" customFormat="1" ht="38.25" customHeight="1">
      <c r="B615" s="135"/>
      <c r="C615" s="164" t="s">
        <v>515</v>
      </c>
      <c r="D615" s="164" t="s">
        <v>166</v>
      </c>
      <c r="E615" s="165" t="s">
        <v>758</v>
      </c>
      <c r="F615" s="281" t="s">
        <v>759</v>
      </c>
      <c r="G615" s="281"/>
      <c r="H615" s="281"/>
      <c r="I615" s="281"/>
      <c r="J615" s="166" t="s">
        <v>399</v>
      </c>
      <c r="K615" s="167">
        <v>54</v>
      </c>
      <c r="L615" s="282">
        <v>0</v>
      </c>
      <c r="M615" s="282"/>
      <c r="N615" s="283">
        <f>ROUND(L615*K615,3)</f>
        <v>0</v>
      </c>
      <c r="O615" s="283"/>
      <c r="P615" s="283"/>
      <c r="Q615" s="283"/>
      <c r="R615" s="138"/>
      <c r="T615" s="169" t="s">
        <v>5</v>
      </c>
      <c r="U615" s="47" t="s">
        <v>45</v>
      </c>
      <c r="V615" s="39"/>
      <c r="W615" s="170">
        <f>V615*K615</f>
        <v>0</v>
      </c>
      <c r="X615" s="170">
        <v>0</v>
      </c>
      <c r="Y615" s="170">
        <f>X615*K615</f>
        <v>0</v>
      </c>
      <c r="Z615" s="170">
        <v>0</v>
      </c>
      <c r="AA615" s="171">
        <f>Z615*K615</f>
        <v>0</v>
      </c>
      <c r="AR615" s="22" t="s">
        <v>170</v>
      </c>
      <c r="AT615" s="22" t="s">
        <v>166</v>
      </c>
      <c r="AU615" s="22" t="s">
        <v>87</v>
      </c>
      <c r="AY615" s="22" t="s">
        <v>165</v>
      </c>
      <c r="BE615" s="109">
        <f>IF(U615="základná",N615,0)</f>
        <v>0</v>
      </c>
      <c r="BF615" s="109">
        <f>IF(U615="znížená",N615,0)</f>
        <v>0</v>
      </c>
      <c r="BG615" s="109">
        <f>IF(U615="zákl. prenesená",N615,0)</f>
        <v>0</v>
      </c>
      <c r="BH615" s="109">
        <f>IF(U615="zníž. prenesená",N615,0)</f>
        <v>0</v>
      </c>
      <c r="BI615" s="109">
        <f>IF(U615="nulová",N615,0)</f>
        <v>0</v>
      </c>
      <c r="BJ615" s="22" t="s">
        <v>87</v>
      </c>
      <c r="BK615" s="172">
        <f>ROUND(L615*K615,3)</f>
        <v>0</v>
      </c>
      <c r="BL615" s="22" t="s">
        <v>170</v>
      </c>
      <c r="BM615" s="22" t="s">
        <v>760</v>
      </c>
    </row>
    <row r="616" spans="2:65" s="10" customFormat="1" ht="16.5" customHeight="1">
      <c r="B616" s="173"/>
      <c r="C616" s="174"/>
      <c r="D616" s="174"/>
      <c r="E616" s="175" t="s">
        <v>5</v>
      </c>
      <c r="F616" s="284" t="s">
        <v>761</v>
      </c>
      <c r="G616" s="285"/>
      <c r="H616" s="285"/>
      <c r="I616" s="285"/>
      <c r="J616" s="174"/>
      <c r="K616" s="175" t="s">
        <v>5</v>
      </c>
      <c r="L616" s="174"/>
      <c r="M616" s="174"/>
      <c r="N616" s="174"/>
      <c r="O616" s="174"/>
      <c r="P616" s="174"/>
      <c r="Q616" s="174"/>
      <c r="R616" s="176"/>
      <c r="T616" s="177"/>
      <c r="U616" s="174"/>
      <c r="V616" s="174"/>
      <c r="W616" s="174"/>
      <c r="X616" s="174"/>
      <c r="Y616" s="174"/>
      <c r="Z616" s="174"/>
      <c r="AA616" s="178"/>
      <c r="AT616" s="179" t="s">
        <v>172</v>
      </c>
      <c r="AU616" s="179" t="s">
        <v>87</v>
      </c>
      <c r="AV616" s="10" t="s">
        <v>84</v>
      </c>
      <c r="AW616" s="10" t="s">
        <v>33</v>
      </c>
      <c r="AX616" s="10" t="s">
        <v>78</v>
      </c>
      <c r="AY616" s="179" t="s">
        <v>165</v>
      </c>
    </row>
    <row r="617" spans="2:65" s="11" customFormat="1" ht="16.5" customHeight="1">
      <c r="B617" s="180"/>
      <c r="C617" s="181"/>
      <c r="D617" s="181"/>
      <c r="E617" s="182" t="s">
        <v>5</v>
      </c>
      <c r="F617" s="286" t="s">
        <v>762</v>
      </c>
      <c r="G617" s="287"/>
      <c r="H617" s="287"/>
      <c r="I617" s="287"/>
      <c r="J617" s="181"/>
      <c r="K617" s="183">
        <v>6</v>
      </c>
      <c r="L617" s="181"/>
      <c r="M617" s="181"/>
      <c r="N617" s="181"/>
      <c r="O617" s="181"/>
      <c r="P617" s="181"/>
      <c r="Q617" s="181"/>
      <c r="R617" s="184"/>
      <c r="T617" s="185"/>
      <c r="U617" s="181"/>
      <c r="V617" s="181"/>
      <c r="W617" s="181"/>
      <c r="X617" s="181"/>
      <c r="Y617" s="181"/>
      <c r="Z617" s="181"/>
      <c r="AA617" s="186"/>
      <c r="AT617" s="187" t="s">
        <v>172</v>
      </c>
      <c r="AU617" s="187" t="s">
        <v>87</v>
      </c>
      <c r="AV617" s="11" t="s">
        <v>87</v>
      </c>
      <c r="AW617" s="11" t="s">
        <v>33</v>
      </c>
      <c r="AX617" s="11" t="s">
        <v>78</v>
      </c>
      <c r="AY617" s="187" t="s">
        <v>165</v>
      </c>
    </row>
    <row r="618" spans="2:65" s="10" customFormat="1" ht="16.5" customHeight="1">
      <c r="B618" s="173"/>
      <c r="C618" s="174"/>
      <c r="D618" s="174"/>
      <c r="E618" s="175" t="s">
        <v>5</v>
      </c>
      <c r="F618" s="292" t="s">
        <v>763</v>
      </c>
      <c r="G618" s="293"/>
      <c r="H618" s="293"/>
      <c r="I618" s="293"/>
      <c r="J618" s="174"/>
      <c r="K618" s="175" t="s">
        <v>5</v>
      </c>
      <c r="L618" s="174"/>
      <c r="M618" s="174"/>
      <c r="N618" s="174"/>
      <c r="O618" s="174"/>
      <c r="P618" s="174"/>
      <c r="Q618" s="174"/>
      <c r="R618" s="176"/>
      <c r="T618" s="177"/>
      <c r="U618" s="174"/>
      <c r="V618" s="174"/>
      <c r="W618" s="174"/>
      <c r="X618" s="174"/>
      <c r="Y618" s="174"/>
      <c r="Z618" s="174"/>
      <c r="AA618" s="178"/>
      <c r="AT618" s="179" t="s">
        <v>172</v>
      </c>
      <c r="AU618" s="179" t="s">
        <v>87</v>
      </c>
      <c r="AV618" s="10" t="s">
        <v>84</v>
      </c>
      <c r="AW618" s="10" t="s">
        <v>33</v>
      </c>
      <c r="AX618" s="10" t="s">
        <v>78</v>
      </c>
      <c r="AY618" s="179" t="s">
        <v>165</v>
      </c>
    </row>
    <row r="619" spans="2:65" s="11" customFormat="1" ht="16.5" customHeight="1">
      <c r="B619" s="180"/>
      <c r="C619" s="181"/>
      <c r="D619" s="181"/>
      <c r="E619" s="182" t="s">
        <v>5</v>
      </c>
      <c r="F619" s="286" t="s">
        <v>764</v>
      </c>
      <c r="G619" s="287"/>
      <c r="H619" s="287"/>
      <c r="I619" s="287"/>
      <c r="J619" s="181"/>
      <c r="K619" s="183">
        <v>48</v>
      </c>
      <c r="L619" s="181"/>
      <c r="M619" s="181"/>
      <c r="N619" s="181"/>
      <c r="O619" s="181"/>
      <c r="P619" s="181"/>
      <c r="Q619" s="181"/>
      <c r="R619" s="184"/>
      <c r="T619" s="185"/>
      <c r="U619" s="181"/>
      <c r="V619" s="181"/>
      <c r="W619" s="181"/>
      <c r="X619" s="181"/>
      <c r="Y619" s="181"/>
      <c r="Z619" s="181"/>
      <c r="AA619" s="186"/>
      <c r="AT619" s="187" t="s">
        <v>172</v>
      </c>
      <c r="AU619" s="187" t="s">
        <v>87</v>
      </c>
      <c r="AV619" s="11" t="s">
        <v>87</v>
      </c>
      <c r="AW619" s="11" t="s">
        <v>33</v>
      </c>
      <c r="AX619" s="11" t="s">
        <v>78</v>
      </c>
      <c r="AY619" s="187" t="s">
        <v>165</v>
      </c>
    </row>
    <row r="620" spans="2:65" s="12" customFormat="1" ht="16.5" customHeight="1">
      <c r="B620" s="188"/>
      <c r="C620" s="189"/>
      <c r="D620" s="189"/>
      <c r="E620" s="190" t="s">
        <v>5</v>
      </c>
      <c r="F620" s="288" t="s">
        <v>175</v>
      </c>
      <c r="G620" s="289"/>
      <c r="H620" s="289"/>
      <c r="I620" s="289"/>
      <c r="J620" s="189"/>
      <c r="K620" s="191">
        <v>54</v>
      </c>
      <c r="L620" s="189"/>
      <c r="M620" s="189"/>
      <c r="N620" s="189"/>
      <c r="O620" s="189"/>
      <c r="P620" s="189"/>
      <c r="Q620" s="189"/>
      <c r="R620" s="192"/>
      <c r="T620" s="193"/>
      <c r="U620" s="189"/>
      <c r="V620" s="189"/>
      <c r="W620" s="189"/>
      <c r="X620" s="189"/>
      <c r="Y620" s="189"/>
      <c r="Z620" s="189"/>
      <c r="AA620" s="194"/>
      <c r="AT620" s="195" t="s">
        <v>172</v>
      </c>
      <c r="AU620" s="195" t="s">
        <v>87</v>
      </c>
      <c r="AV620" s="12" t="s">
        <v>170</v>
      </c>
      <c r="AW620" s="12" t="s">
        <v>33</v>
      </c>
      <c r="AX620" s="12" t="s">
        <v>84</v>
      </c>
      <c r="AY620" s="195" t="s">
        <v>165</v>
      </c>
    </row>
    <row r="621" spans="2:65" s="1" customFormat="1" ht="38.25" customHeight="1">
      <c r="B621" s="135"/>
      <c r="C621" s="164" t="s">
        <v>765</v>
      </c>
      <c r="D621" s="164" t="s">
        <v>166</v>
      </c>
      <c r="E621" s="165" t="s">
        <v>766</v>
      </c>
      <c r="F621" s="281" t="s">
        <v>767</v>
      </c>
      <c r="G621" s="281"/>
      <c r="H621" s="281"/>
      <c r="I621" s="281"/>
      <c r="J621" s="166" t="s">
        <v>399</v>
      </c>
      <c r="K621" s="167">
        <v>6</v>
      </c>
      <c r="L621" s="282">
        <v>0</v>
      </c>
      <c r="M621" s="282"/>
      <c r="N621" s="283">
        <f>ROUND(L621*K621,3)</f>
        <v>0</v>
      </c>
      <c r="O621" s="283"/>
      <c r="P621" s="283"/>
      <c r="Q621" s="283"/>
      <c r="R621" s="138"/>
      <c r="T621" s="169" t="s">
        <v>5</v>
      </c>
      <c r="U621" s="47" t="s">
        <v>45</v>
      </c>
      <c r="V621" s="39"/>
      <c r="W621" s="170">
        <f>V621*K621</f>
        <v>0</v>
      </c>
      <c r="X621" s="170">
        <v>0</v>
      </c>
      <c r="Y621" s="170">
        <f>X621*K621</f>
        <v>0</v>
      </c>
      <c r="Z621" s="170">
        <v>0</v>
      </c>
      <c r="AA621" s="171">
        <f>Z621*K621</f>
        <v>0</v>
      </c>
      <c r="AR621" s="22" t="s">
        <v>170</v>
      </c>
      <c r="AT621" s="22" t="s">
        <v>166</v>
      </c>
      <c r="AU621" s="22" t="s">
        <v>87</v>
      </c>
      <c r="AY621" s="22" t="s">
        <v>165</v>
      </c>
      <c r="BE621" s="109">
        <f>IF(U621="základná",N621,0)</f>
        <v>0</v>
      </c>
      <c r="BF621" s="109">
        <f>IF(U621="znížená",N621,0)</f>
        <v>0</v>
      </c>
      <c r="BG621" s="109">
        <f>IF(U621="zákl. prenesená",N621,0)</f>
        <v>0</v>
      </c>
      <c r="BH621" s="109">
        <f>IF(U621="zníž. prenesená",N621,0)</f>
        <v>0</v>
      </c>
      <c r="BI621" s="109">
        <f>IF(U621="nulová",N621,0)</f>
        <v>0</v>
      </c>
      <c r="BJ621" s="22" t="s">
        <v>87</v>
      </c>
      <c r="BK621" s="172">
        <f>ROUND(L621*K621,3)</f>
        <v>0</v>
      </c>
      <c r="BL621" s="22" t="s">
        <v>170</v>
      </c>
      <c r="BM621" s="22" t="s">
        <v>768</v>
      </c>
    </row>
    <row r="622" spans="2:65" s="10" customFormat="1" ht="16.5" customHeight="1">
      <c r="B622" s="173"/>
      <c r="C622" s="174"/>
      <c r="D622" s="174"/>
      <c r="E622" s="175" t="s">
        <v>5</v>
      </c>
      <c r="F622" s="284" t="s">
        <v>769</v>
      </c>
      <c r="G622" s="285"/>
      <c r="H622" s="285"/>
      <c r="I622" s="285"/>
      <c r="J622" s="174"/>
      <c r="K622" s="175" t="s">
        <v>5</v>
      </c>
      <c r="L622" s="174"/>
      <c r="M622" s="174"/>
      <c r="N622" s="174"/>
      <c r="O622" s="174"/>
      <c r="P622" s="174"/>
      <c r="Q622" s="174"/>
      <c r="R622" s="176"/>
      <c r="T622" s="177"/>
      <c r="U622" s="174"/>
      <c r="V622" s="174"/>
      <c r="W622" s="174"/>
      <c r="X622" s="174"/>
      <c r="Y622" s="174"/>
      <c r="Z622" s="174"/>
      <c r="AA622" s="178"/>
      <c r="AT622" s="179" t="s">
        <v>172</v>
      </c>
      <c r="AU622" s="179" t="s">
        <v>87</v>
      </c>
      <c r="AV622" s="10" t="s">
        <v>84</v>
      </c>
      <c r="AW622" s="10" t="s">
        <v>33</v>
      </c>
      <c r="AX622" s="10" t="s">
        <v>78</v>
      </c>
      <c r="AY622" s="179" t="s">
        <v>165</v>
      </c>
    </row>
    <row r="623" spans="2:65" s="11" customFormat="1" ht="16.5" customHeight="1">
      <c r="B623" s="180"/>
      <c r="C623" s="181"/>
      <c r="D623" s="181"/>
      <c r="E623" s="182" t="s">
        <v>5</v>
      </c>
      <c r="F623" s="286" t="s">
        <v>770</v>
      </c>
      <c r="G623" s="287"/>
      <c r="H623" s="287"/>
      <c r="I623" s="287"/>
      <c r="J623" s="181"/>
      <c r="K623" s="183">
        <v>6</v>
      </c>
      <c r="L623" s="181"/>
      <c r="M623" s="181"/>
      <c r="N623" s="181"/>
      <c r="O623" s="181"/>
      <c r="P623" s="181"/>
      <c r="Q623" s="181"/>
      <c r="R623" s="184"/>
      <c r="T623" s="185"/>
      <c r="U623" s="181"/>
      <c r="V623" s="181"/>
      <c r="W623" s="181"/>
      <c r="X623" s="181"/>
      <c r="Y623" s="181"/>
      <c r="Z623" s="181"/>
      <c r="AA623" s="186"/>
      <c r="AT623" s="187" t="s">
        <v>172</v>
      </c>
      <c r="AU623" s="187" t="s">
        <v>87</v>
      </c>
      <c r="AV623" s="11" t="s">
        <v>87</v>
      </c>
      <c r="AW623" s="11" t="s">
        <v>33</v>
      </c>
      <c r="AX623" s="11" t="s">
        <v>78</v>
      </c>
      <c r="AY623" s="187" t="s">
        <v>165</v>
      </c>
    </row>
    <row r="624" spans="2:65" s="12" customFormat="1" ht="16.5" customHeight="1">
      <c r="B624" s="188"/>
      <c r="C624" s="189"/>
      <c r="D624" s="189"/>
      <c r="E624" s="190" t="s">
        <v>5</v>
      </c>
      <c r="F624" s="288" t="s">
        <v>175</v>
      </c>
      <c r="G624" s="289"/>
      <c r="H624" s="289"/>
      <c r="I624" s="289"/>
      <c r="J624" s="189"/>
      <c r="K624" s="191">
        <v>6</v>
      </c>
      <c r="L624" s="189"/>
      <c r="M624" s="189"/>
      <c r="N624" s="189"/>
      <c r="O624" s="189"/>
      <c r="P624" s="189"/>
      <c r="Q624" s="189"/>
      <c r="R624" s="192"/>
      <c r="T624" s="193"/>
      <c r="U624" s="189"/>
      <c r="V624" s="189"/>
      <c r="W624" s="189"/>
      <c r="X624" s="189"/>
      <c r="Y624" s="189"/>
      <c r="Z624" s="189"/>
      <c r="AA624" s="194"/>
      <c r="AT624" s="195" t="s">
        <v>172</v>
      </c>
      <c r="AU624" s="195" t="s">
        <v>87</v>
      </c>
      <c r="AV624" s="12" t="s">
        <v>170</v>
      </c>
      <c r="AW624" s="12" t="s">
        <v>33</v>
      </c>
      <c r="AX624" s="12" t="s">
        <v>84</v>
      </c>
      <c r="AY624" s="195" t="s">
        <v>165</v>
      </c>
    </row>
    <row r="625" spans="2:65" s="1" customFormat="1" ht="25.5" customHeight="1">
      <c r="B625" s="135"/>
      <c r="C625" s="204" t="s">
        <v>520</v>
      </c>
      <c r="D625" s="204" t="s">
        <v>376</v>
      </c>
      <c r="E625" s="205" t="s">
        <v>771</v>
      </c>
      <c r="F625" s="296" t="s">
        <v>772</v>
      </c>
      <c r="G625" s="296"/>
      <c r="H625" s="296"/>
      <c r="I625" s="296"/>
      <c r="J625" s="206" t="s">
        <v>169</v>
      </c>
      <c r="K625" s="207">
        <v>1.407</v>
      </c>
      <c r="L625" s="297">
        <v>0</v>
      </c>
      <c r="M625" s="297"/>
      <c r="N625" s="298">
        <f>ROUND(L625*K625,3)</f>
        <v>0</v>
      </c>
      <c r="O625" s="283"/>
      <c r="P625" s="283"/>
      <c r="Q625" s="283"/>
      <c r="R625" s="138"/>
      <c r="T625" s="169" t="s">
        <v>5</v>
      </c>
      <c r="U625" s="47" t="s">
        <v>45</v>
      </c>
      <c r="V625" s="39"/>
      <c r="W625" s="170">
        <f>V625*K625</f>
        <v>0</v>
      </c>
      <c r="X625" s="170">
        <v>0</v>
      </c>
      <c r="Y625" s="170">
        <f>X625*K625</f>
        <v>0</v>
      </c>
      <c r="Z625" s="170">
        <v>0</v>
      </c>
      <c r="AA625" s="171">
        <f>Z625*K625</f>
        <v>0</v>
      </c>
      <c r="AR625" s="22" t="s">
        <v>184</v>
      </c>
      <c r="AT625" s="22" t="s">
        <v>376</v>
      </c>
      <c r="AU625" s="22" t="s">
        <v>87</v>
      </c>
      <c r="AY625" s="22" t="s">
        <v>165</v>
      </c>
      <c r="BE625" s="109">
        <f>IF(U625="základná",N625,0)</f>
        <v>0</v>
      </c>
      <c r="BF625" s="109">
        <f>IF(U625="znížená",N625,0)</f>
        <v>0</v>
      </c>
      <c r="BG625" s="109">
        <f>IF(U625="zákl. prenesená",N625,0)</f>
        <v>0</v>
      </c>
      <c r="BH625" s="109">
        <f>IF(U625="zníž. prenesená",N625,0)</f>
        <v>0</v>
      </c>
      <c r="BI625" s="109">
        <f>IF(U625="nulová",N625,0)</f>
        <v>0</v>
      </c>
      <c r="BJ625" s="22" t="s">
        <v>87</v>
      </c>
      <c r="BK625" s="172">
        <f>ROUND(L625*K625,3)</f>
        <v>0</v>
      </c>
      <c r="BL625" s="22" t="s">
        <v>170</v>
      </c>
      <c r="BM625" s="22" t="s">
        <v>773</v>
      </c>
    </row>
    <row r="626" spans="2:65" s="1" customFormat="1" ht="25.5" customHeight="1">
      <c r="B626" s="135"/>
      <c r="C626" s="164" t="s">
        <v>774</v>
      </c>
      <c r="D626" s="164" t="s">
        <v>166</v>
      </c>
      <c r="E626" s="165" t="s">
        <v>775</v>
      </c>
      <c r="F626" s="281" t="s">
        <v>776</v>
      </c>
      <c r="G626" s="281"/>
      <c r="H626" s="281"/>
      <c r="I626" s="281"/>
      <c r="J626" s="166" t="s">
        <v>399</v>
      </c>
      <c r="K626" s="167">
        <v>190</v>
      </c>
      <c r="L626" s="282">
        <v>0</v>
      </c>
      <c r="M626" s="282"/>
      <c r="N626" s="283">
        <f>ROUND(L626*K626,3)</f>
        <v>0</v>
      </c>
      <c r="O626" s="283"/>
      <c r="P626" s="283"/>
      <c r="Q626" s="283"/>
      <c r="R626" s="138"/>
      <c r="T626" s="169" t="s">
        <v>5</v>
      </c>
      <c r="U626" s="47" t="s">
        <v>45</v>
      </c>
      <c r="V626" s="39"/>
      <c r="W626" s="170">
        <f>V626*K626</f>
        <v>0</v>
      </c>
      <c r="X626" s="170">
        <v>0</v>
      </c>
      <c r="Y626" s="170">
        <f>X626*K626</f>
        <v>0</v>
      </c>
      <c r="Z626" s="170">
        <v>0</v>
      </c>
      <c r="AA626" s="171">
        <f>Z626*K626</f>
        <v>0</v>
      </c>
      <c r="AR626" s="22" t="s">
        <v>170</v>
      </c>
      <c r="AT626" s="22" t="s">
        <v>166</v>
      </c>
      <c r="AU626" s="22" t="s">
        <v>87</v>
      </c>
      <c r="AY626" s="22" t="s">
        <v>165</v>
      </c>
      <c r="BE626" s="109">
        <f>IF(U626="základná",N626,0)</f>
        <v>0</v>
      </c>
      <c r="BF626" s="109">
        <f>IF(U626="znížená",N626,0)</f>
        <v>0</v>
      </c>
      <c r="BG626" s="109">
        <f>IF(U626="zákl. prenesená",N626,0)</f>
        <v>0</v>
      </c>
      <c r="BH626" s="109">
        <f>IF(U626="zníž. prenesená",N626,0)</f>
        <v>0</v>
      </c>
      <c r="BI626" s="109">
        <f>IF(U626="nulová",N626,0)</f>
        <v>0</v>
      </c>
      <c r="BJ626" s="22" t="s">
        <v>87</v>
      </c>
      <c r="BK626" s="172">
        <f>ROUND(L626*K626,3)</f>
        <v>0</v>
      </c>
      <c r="BL626" s="22" t="s">
        <v>170</v>
      </c>
      <c r="BM626" s="22" t="s">
        <v>777</v>
      </c>
    </row>
    <row r="627" spans="2:65" s="10" customFormat="1" ht="16.5" customHeight="1">
      <c r="B627" s="173"/>
      <c r="C627" s="174"/>
      <c r="D627" s="174"/>
      <c r="E627" s="175" t="s">
        <v>5</v>
      </c>
      <c r="F627" s="284" t="s">
        <v>778</v>
      </c>
      <c r="G627" s="285"/>
      <c r="H627" s="285"/>
      <c r="I627" s="285"/>
      <c r="J627" s="174"/>
      <c r="K627" s="175" t="s">
        <v>5</v>
      </c>
      <c r="L627" s="174"/>
      <c r="M627" s="174"/>
      <c r="N627" s="174"/>
      <c r="O627" s="174"/>
      <c r="P627" s="174"/>
      <c r="Q627" s="174"/>
      <c r="R627" s="176"/>
      <c r="T627" s="177"/>
      <c r="U627" s="174"/>
      <c r="V627" s="174"/>
      <c r="W627" s="174"/>
      <c r="X627" s="174"/>
      <c r="Y627" s="174"/>
      <c r="Z627" s="174"/>
      <c r="AA627" s="178"/>
      <c r="AT627" s="179" t="s">
        <v>172</v>
      </c>
      <c r="AU627" s="179" t="s">
        <v>87</v>
      </c>
      <c r="AV627" s="10" t="s">
        <v>84</v>
      </c>
      <c r="AW627" s="10" t="s">
        <v>33</v>
      </c>
      <c r="AX627" s="10" t="s">
        <v>78</v>
      </c>
      <c r="AY627" s="179" t="s">
        <v>165</v>
      </c>
    </row>
    <row r="628" spans="2:65" s="11" customFormat="1" ht="16.5" customHeight="1">
      <c r="B628" s="180"/>
      <c r="C628" s="181"/>
      <c r="D628" s="181"/>
      <c r="E628" s="182" t="s">
        <v>5</v>
      </c>
      <c r="F628" s="286" t="s">
        <v>622</v>
      </c>
      <c r="G628" s="287"/>
      <c r="H628" s="287"/>
      <c r="I628" s="287"/>
      <c r="J628" s="181"/>
      <c r="K628" s="183">
        <v>190</v>
      </c>
      <c r="L628" s="181"/>
      <c r="M628" s="181"/>
      <c r="N628" s="181"/>
      <c r="O628" s="181"/>
      <c r="P628" s="181"/>
      <c r="Q628" s="181"/>
      <c r="R628" s="184"/>
      <c r="T628" s="185"/>
      <c r="U628" s="181"/>
      <c r="V628" s="181"/>
      <c r="W628" s="181"/>
      <c r="X628" s="181"/>
      <c r="Y628" s="181"/>
      <c r="Z628" s="181"/>
      <c r="AA628" s="186"/>
      <c r="AT628" s="187" t="s">
        <v>172</v>
      </c>
      <c r="AU628" s="187" t="s">
        <v>87</v>
      </c>
      <c r="AV628" s="11" t="s">
        <v>87</v>
      </c>
      <c r="AW628" s="11" t="s">
        <v>33</v>
      </c>
      <c r="AX628" s="11" t="s">
        <v>78</v>
      </c>
      <c r="AY628" s="187" t="s">
        <v>165</v>
      </c>
    </row>
    <row r="629" spans="2:65" s="12" customFormat="1" ht="16.5" customHeight="1">
      <c r="B629" s="188"/>
      <c r="C629" s="189"/>
      <c r="D629" s="189"/>
      <c r="E629" s="190" t="s">
        <v>5</v>
      </c>
      <c r="F629" s="288" t="s">
        <v>175</v>
      </c>
      <c r="G629" s="289"/>
      <c r="H629" s="289"/>
      <c r="I629" s="289"/>
      <c r="J629" s="189"/>
      <c r="K629" s="191">
        <v>190</v>
      </c>
      <c r="L629" s="189"/>
      <c r="M629" s="189"/>
      <c r="N629" s="189"/>
      <c r="O629" s="189"/>
      <c r="P629" s="189"/>
      <c r="Q629" s="189"/>
      <c r="R629" s="192"/>
      <c r="T629" s="193"/>
      <c r="U629" s="189"/>
      <c r="V629" s="189"/>
      <c r="W629" s="189"/>
      <c r="X629" s="189"/>
      <c r="Y629" s="189"/>
      <c r="Z629" s="189"/>
      <c r="AA629" s="194"/>
      <c r="AT629" s="195" t="s">
        <v>172</v>
      </c>
      <c r="AU629" s="195" t="s">
        <v>87</v>
      </c>
      <c r="AV629" s="12" t="s">
        <v>170</v>
      </c>
      <c r="AW629" s="12" t="s">
        <v>33</v>
      </c>
      <c r="AX629" s="12" t="s">
        <v>84</v>
      </c>
      <c r="AY629" s="195" t="s">
        <v>165</v>
      </c>
    </row>
    <row r="630" spans="2:65" s="1" customFormat="1" ht="25.5" customHeight="1">
      <c r="B630" s="135"/>
      <c r="C630" s="164" t="s">
        <v>524</v>
      </c>
      <c r="D630" s="164" t="s">
        <v>166</v>
      </c>
      <c r="E630" s="165" t="s">
        <v>779</v>
      </c>
      <c r="F630" s="281" t="s">
        <v>780</v>
      </c>
      <c r="G630" s="281"/>
      <c r="H630" s="281"/>
      <c r="I630" s="281"/>
      <c r="J630" s="166" t="s">
        <v>399</v>
      </c>
      <c r="K630" s="167">
        <v>50</v>
      </c>
      <c r="L630" s="282">
        <v>0</v>
      </c>
      <c r="M630" s="282"/>
      <c r="N630" s="283">
        <f>ROUND(L630*K630,3)</f>
        <v>0</v>
      </c>
      <c r="O630" s="283"/>
      <c r="P630" s="283"/>
      <c r="Q630" s="283"/>
      <c r="R630" s="138"/>
      <c r="T630" s="169" t="s">
        <v>5</v>
      </c>
      <c r="U630" s="47" t="s">
        <v>45</v>
      </c>
      <c r="V630" s="39"/>
      <c r="W630" s="170">
        <f>V630*K630</f>
        <v>0</v>
      </c>
      <c r="X630" s="170">
        <v>0</v>
      </c>
      <c r="Y630" s="170">
        <f>X630*K630</f>
        <v>0</v>
      </c>
      <c r="Z630" s="170">
        <v>0</v>
      </c>
      <c r="AA630" s="171">
        <f>Z630*K630</f>
        <v>0</v>
      </c>
      <c r="AR630" s="22" t="s">
        <v>170</v>
      </c>
      <c r="AT630" s="22" t="s">
        <v>166</v>
      </c>
      <c r="AU630" s="22" t="s">
        <v>87</v>
      </c>
      <c r="AY630" s="22" t="s">
        <v>165</v>
      </c>
      <c r="BE630" s="109">
        <f>IF(U630="základná",N630,0)</f>
        <v>0</v>
      </c>
      <c r="BF630" s="109">
        <f>IF(U630="znížená",N630,0)</f>
        <v>0</v>
      </c>
      <c r="BG630" s="109">
        <f>IF(U630="zákl. prenesená",N630,0)</f>
        <v>0</v>
      </c>
      <c r="BH630" s="109">
        <f>IF(U630="zníž. prenesená",N630,0)</f>
        <v>0</v>
      </c>
      <c r="BI630" s="109">
        <f>IF(U630="nulová",N630,0)</f>
        <v>0</v>
      </c>
      <c r="BJ630" s="22" t="s">
        <v>87</v>
      </c>
      <c r="BK630" s="172">
        <f>ROUND(L630*K630,3)</f>
        <v>0</v>
      </c>
      <c r="BL630" s="22" t="s">
        <v>170</v>
      </c>
      <c r="BM630" s="22" t="s">
        <v>781</v>
      </c>
    </row>
    <row r="631" spans="2:65" s="10" customFormat="1" ht="16.5" customHeight="1">
      <c r="B631" s="173"/>
      <c r="C631" s="174"/>
      <c r="D631" s="174"/>
      <c r="E631" s="175" t="s">
        <v>5</v>
      </c>
      <c r="F631" s="284" t="s">
        <v>782</v>
      </c>
      <c r="G631" s="285"/>
      <c r="H631" s="285"/>
      <c r="I631" s="285"/>
      <c r="J631" s="174"/>
      <c r="K631" s="175" t="s">
        <v>5</v>
      </c>
      <c r="L631" s="174"/>
      <c r="M631" s="174"/>
      <c r="N631" s="174"/>
      <c r="O631" s="174"/>
      <c r="P631" s="174"/>
      <c r="Q631" s="174"/>
      <c r="R631" s="176"/>
      <c r="T631" s="177"/>
      <c r="U631" s="174"/>
      <c r="V631" s="174"/>
      <c r="W631" s="174"/>
      <c r="X631" s="174"/>
      <c r="Y631" s="174"/>
      <c r="Z631" s="174"/>
      <c r="AA631" s="178"/>
      <c r="AT631" s="179" t="s">
        <v>172</v>
      </c>
      <c r="AU631" s="179" t="s">
        <v>87</v>
      </c>
      <c r="AV631" s="10" t="s">
        <v>84</v>
      </c>
      <c r="AW631" s="10" t="s">
        <v>33</v>
      </c>
      <c r="AX631" s="10" t="s">
        <v>78</v>
      </c>
      <c r="AY631" s="179" t="s">
        <v>165</v>
      </c>
    </row>
    <row r="632" spans="2:65" s="11" customFormat="1" ht="16.5" customHeight="1">
      <c r="B632" s="180"/>
      <c r="C632" s="181"/>
      <c r="D632" s="181"/>
      <c r="E632" s="182" t="s">
        <v>5</v>
      </c>
      <c r="F632" s="286" t="s">
        <v>311</v>
      </c>
      <c r="G632" s="287"/>
      <c r="H632" s="287"/>
      <c r="I632" s="287"/>
      <c r="J632" s="181"/>
      <c r="K632" s="183">
        <v>50</v>
      </c>
      <c r="L632" s="181"/>
      <c r="M632" s="181"/>
      <c r="N632" s="181"/>
      <c r="O632" s="181"/>
      <c r="P632" s="181"/>
      <c r="Q632" s="181"/>
      <c r="R632" s="184"/>
      <c r="T632" s="185"/>
      <c r="U632" s="181"/>
      <c r="V632" s="181"/>
      <c r="W632" s="181"/>
      <c r="X632" s="181"/>
      <c r="Y632" s="181"/>
      <c r="Z632" s="181"/>
      <c r="AA632" s="186"/>
      <c r="AT632" s="187" t="s">
        <v>172</v>
      </c>
      <c r="AU632" s="187" t="s">
        <v>87</v>
      </c>
      <c r="AV632" s="11" t="s">
        <v>87</v>
      </c>
      <c r="AW632" s="11" t="s">
        <v>33</v>
      </c>
      <c r="AX632" s="11" t="s">
        <v>78</v>
      </c>
      <c r="AY632" s="187" t="s">
        <v>165</v>
      </c>
    </row>
    <row r="633" spans="2:65" s="12" customFormat="1" ht="16.5" customHeight="1">
      <c r="B633" s="188"/>
      <c r="C633" s="189"/>
      <c r="D633" s="189"/>
      <c r="E633" s="190" t="s">
        <v>5</v>
      </c>
      <c r="F633" s="288" t="s">
        <v>175</v>
      </c>
      <c r="G633" s="289"/>
      <c r="H633" s="289"/>
      <c r="I633" s="289"/>
      <c r="J633" s="189"/>
      <c r="K633" s="191">
        <v>50</v>
      </c>
      <c r="L633" s="189"/>
      <c r="M633" s="189"/>
      <c r="N633" s="189"/>
      <c r="O633" s="189"/>
      <c r="P633" s="189"/>
      <c r="Q633" s="189"/>
      <c r="R633" s="192"/>
      <c r="T633" s="193"/>
      <c r="U633" s="189"/>
      <c r="V633" s="189"/>
      <c r="W633" s="189"/>
      <c r="X633" s="189"/>
      <c r="Y633" s="189"/>
      <c r="Z633" s="189"/>
      <c r="AA633" s="194"/>
      <c r="AT633" s="195" t="s">
        <v>172</v>
      </c>
      <c r="AU633" s="195" t="s">
        <v>87</v>
      </c>
      <c r="AV633" s="12" t="s">
        <v>170</v>
      </c>
      <c r="AW633" s="12" t="s">
        <v>33</v>
      </c>
      <c r="AX633" s="12" t="s">
        <v>84</v>
      </c>
      <c r="AY633" s="195" t="s">
        <v>165</v>
      </c>
    </row>
    <row r="634" spans="2:65" s="1" customFormat="1" ht="16.5" customHeight="1">
      <c r="B634" s="135"/>
      <c r="C634" s="204" t="s">
        <v>783</v>
      </c>
      <c r="D634" s="204" t="s">
        <v>376</v>
      </c>
      <c r="E634" s="205" t="s">
        <v>784</v>
      </c>
      <c r="F634" s="296" t="s">
        <v>785</v>
      </c>
      <c r="G634" s="296"/>
      <c r="H634" s="296"/>
      <c r="I634" s="296"/>
      <c r="J634" s="206" t="s">
        <v>169</v>
      </c>
      <c r="K634" s="207">
        <v>0.64200000000000002</v>
      </c>
      <c r="L634" s="297">
        <v>0</v>
      </c>
      <c r="M634" s="297"/>
      <c r="N634" s="298">
        <f>ROUND(L634*K634,3)</f>
        <v>0</v>
      </c>
      <c r="O634" s="283"/>
      <c r="P634" s="283"/>
      <c r="Q634" s="283"/>
      <c r="R634" s="138"/>
      <c r="T634" s="169" t="s">
        <v>5</v>
      </c>
      <c r="U634" s="47" t="s">
        <v>45</v>
      </c>
      <c r="V634" s="39"/>
      <c r="W634" s="170">
        <f>V634*K634</f>
        <v>0</v>
      </c>
      <c r="X634" s="170">
        <v>0</v>
      </c>
      <c r="Y634" s="170">
        <f>X634*K634</f>
        <v>0</v>
      </c>
      <c r="Z634" s="170">
        <v>0</v>
      </c>
      <c r="AA634" s="171">
        <f>Z634*K634</f>
        <v>0</v>
      </c>
      <c r="AR634" s="22" t="s">
        <v>184</v>
      </c>
      <c r="AT634" s="22" t="s">
        <v>376</v>
      </c>
      <c r="AU634" s="22" t="s">
        <v>87</v>
      </c>
      <c r="AY634" s="22" t="s">
        <v>165</v>
      </c>
      <c r="BE634" s="109">
        <f>IF(U634="základná",N634,0)</f>
        <v>0</v>
      </c>
      <c r="BF634" s="109">
        <f>IF(U634="znížená",N634,0)</f>
        <v>0</v>
      </c>
      <c r="BG634" s="109">
        <f>IF(U634="zákl. prenesená",N634,0)</f>
        <v>0</v>
      </c>
      <c r="BH634" s="109">
        <f>IF(U634="zníž. prenesená",N634,0)</f>
        <v>0</v>
      </c>
      <c r="BI634" s="109">
        <f>IF(U634="nulová",N634,0)</f>
        <v>0</v>
      </c>
      <c r="BJ634" s="22" t="s">
        <v>87</v>
      </c>
      <c r="BK634" s="172">
        <f>ROUND(L634*K634,3)</f>
        <v>0</v>
      </c>
      <c r="BL634" s="22" t="s">
        <v>170</v>
      </c>
      <c r="BM634" s="22" t="s">
        <v>786</v>
      </c>
    </row>
    <row r="635" spans="2:65" s="1" customFormat="1" ht="25.5" customHeight="1">
      <c r="B635" s="135"/>
      <c r="C635" s="164" t="s">
        <v>527</v>
      </c>
      <c r="D635" s="164" t="s">
        <v>166</v>
      </c>
      <c r="E635" s="165" t="s">
        <v>787</v>
      </c>
      <c r="F635" s="281" t="s">
        <v>788</v>
      </c>
      <c r="G635" s="281"/>
      <c r="H635" s="281"/>
      <c r="I635" s="281"/>
      <c r="J635" s="166" t="s">
        <v>227</v>
      </c>
      <c r="K635" s="167">
        <v>20.09</v>
      </c>
      <c r="L635" s="282">
        <v>0</v>
      </c>
      <c r="M635" s="282"/>
      <c r="N635" s="283">
        <f>ROUND(L635*K635,3)</f>
        <v>0</v>
      </c>
      <c r="O635" s="283"/>
      <c r="P635" s="283"/>
      <c r="Q635" s="283"/>
      <c r="R635" s="138"/>
      <c r="T635" s="169" t="s">
        <v>5</v>
      </c>
      <c r="U635" s="47" t="s">
        <v>45</v>
      </c>
      <c r="V635" s="39"/>
      <c r="W635" s="170">
        <f>V635*K635</f>
        <v>0</v>
      </c>
      <c r="X635" s="170">
        <v>0</v>
      </c>
      <c r="Y635" s="170">
        <f>X635*K635</f>
        <v>0</v>
      </c>
      <c r="Z635" s="170">
        <v>0</v>
      </c>
      <c r="AA635" s="171">
        <f>Z635*K635</f>
        <v>0</v>
      </c>
      <c r="AR635" s="22" t="s">
        <v>170</v>
      </c>
      <c r="AT635" s="22" t="s">
        <v>166</v>
      </c>
      <c r="AU635" s="22" t="s">
        <v>87</v>
      </c>
      <c r="AY635" s="22" t="s">
        <v>165</v>
      </c>
      <c r="BE635" s="109">
        <f>IF(U635="základná",N635,0)</f>
        <v>0</v>
      </c>
      <c r="BF635" s="109">
        <f>IF(U635="znížená",N635,0)</f>
        <v>0</v>
      </c>
      <c r="BG635" s="109">
        <f>IF(U635="zákl. prenesená",N635,0)</f>
        <v>0</v>
      </c>
      <c r="BH635" s="109">
        <f>IF(U635="zníž. prenesená",N635,0)</f>
        <v>0</v>
      </c>
      <c r="BI635" s="109">
        <f>IF(U635="nulová",N635,0)</f>
        <v>0</v>
      </c>
      <c r="BJ635" s="22" t="s">
        <v>87</v>
      </c>
      <c r="BK635" s="172">
        <f>ROUND(L635*K635,3)</f>
        <v>0</v>
      </c>
      <c r="BL635" s="22" t="s">
        <v>170</v>
      </c>
      <c r="BM635" s="22" t="s">
        <v>789</v>
      </c>
    </row>
    <row r="636" spans="2:65" s="10" customFormat="1" ht="16.5" customHeight="1">
      <c r="B636" s="173"/>
      <c r="C636" s="174"/>
      <c r="D636" s="174"/>
      <c r="E636" s="175" t="s">
        <v>5</v>
      </c>
      <c r="F636" s="284" t="s">
        <v>790</v>
      </c>
      <c r="G636" s="285"/>
      <c r="H636" s="285"/>
      <c r="I636" s="285"/>
      <c r="J636" s="174"/>
      <c r="K636" s="175" t="s">
        <v>5</v>
      </c>
      <c r="L636" s="174"/>
      <c r="M636" s="174"/>
      <c r="N636" s="174"/>
      <c r="O636" s="174"/>
      <c r="P636" s="174"/>
      <c r="Q636" s="174"/>
      <c r="R636" s="176"/>
      <c r="T636" s="177"/>
      <c r="U636" s="174"/>
      <c r="V636" s="174"/>
      <c r="W636" s="174"/>
      <c r="X636" s="174"/>
      <c r="Y636" s="174"/>
      <c r="Z636" s="174"/>
      <c r="AA636" s="178"/>
      <c r="AT636" s="179" t="s">
        <v>172</v>
      </c>
      <c r="AU636" s="179" t="s">
        <v>87</v>
      </c>
      <c r="AV636" s="10" t="s">
        <v>84</v>
      </c>
      <c r="AW636" s="10" t="s">
        <v>33</v>
      </c>
      <c r="AX636" s="10" t="s">
        <v>78</v>
      </c>
      <c r="AY636" s="179" t="s">
        <v>165</v>
      </c>
    </row>
    <row r="637" spans="2:65" s="11" customFormat="1" ht="16.5" customHeight="1">
      <c r="B637" s="180"/>
      <c r="C637" s="181"/>
      <c r="D637" s="181"/>
      <c r="E637" s="182" t="s">
        <v>5</v>
      </c>
      <c r="F637" s="286" t="s">
        <v>556</v>
      </c>
      <c r="G637" s="287"/>
      <c r="H637" s="287"/>
      <c r="I637" s="287"/>
      <c r="J637" s="181"/>
      <c r="K637" s="183">
        <v>20.09</v>
      </c>
      <c r="L637" s="181"/>
      <c r="M637" s="181"/>
      <c r="N637" s="181"/>
      <c r="O637" s="181"/>
      <c r="P637" s="181"/>
      <c r="Q637" s="181"/>
      <c r="R637" s="184"/>
      <c r="T637" s="185"/>
      <c r="U637" s="181"/>
      <c r="V637" s="181"/>
      <c r="W637" s="181"/>
      <c r="X637" s="181"/>
      <c r="Y637" s="181"/>
      <c r="Z637" s="181"/>
      <c r="AA637" s="186"/>
      <c r="AT637" s="187" t="s">
        <v>172</v>
      </c>
      <c r="AU637" s="187" t="s">
        <v>87</v>
      </c>
      <c r="AV637" s="11" t="s">
        <v>87</v>
      </c>
      <c r="AW637" s="11" t="s">
        <v>33</v>
      </c>
      <c r="AX637" s="11" t="s">
        <v>78</v>
      </c>
      <c r="AY637" s="187" t="s">
        <v>165</v>
      </c>
    </row>
    <row r="638" spans="2:65" s="12" customFormat="1" ht="16.5" customHeight="1">
      <c r="B638" s="188"/>
      <c r="C638" s="189"/>
      <c r="D638" s="189"/>
      <c r="E638" s="190" t="s">
        <v>5</v>
      </c>
      <c r="F638" s="288" t="s">
        <v>175</v>
      </c>
      <c r="G638" s="289"/>
      <c r="H638" s="289"/>
      <c r="I638" s="289"/>
      <c r="J638" s="189"/>
      <c r="K638" s="191">
        <v>20.09</v>
      </c>
      <c r="L638" s="189"/>
      <c r="M638" s="189"/>
      <c r="N638" s="189"/>
      <c r="O638" s="189"/>
      <c r="P638" s="189"/>
      <c r="Q638" s="189"/>
      <c r="R638" s="192"/>
      <c r="T638" s="193"/>
      <c r="U638" s="189"/>
      <c r="V638" s="189"/>
      <c r="W638" s="189"/>
      <c r="X638" s="189"/>
      <c r="Y638" s="189"/>
      <c r="Z638" s="189"/>
      <c r="AA638" s="194"/>
      <c r="AT638" s="195" t="s">
        <v>172</v>
      </c>
      <c r="AU638" s="195" t="s">
        <v>87</v>
      </c>
      <c r="AV638" s="12" t="s">
        <v>170</v>
      </c>
      <c r="AW638" s="12" t="s">
        <v>33</v>
      </c>
      <c r="AX638" s="12" t="s">
        <v>84</v>
      </c>
      <c r="AY638" s="195" t="s">
        <v>165</v>
      </c>
    </row>
    <row r="639" spans="2:65" s="1" customFormat="1" ht="25.5" customHeight="1">
      <c r="B639" s="135"/>
      <c r="C639" s="204" t="s">
        <v>791</v>
      </c>
      <c r="D639" s="204" t="s">
        <v>376</v>
      </c>
      <c r="E639" s="205" t="s">
        <v>792</v>
      </c>
      <c r="F639" s="296" t="s">
        <v>793</v>
      </c>
      <c r="G639" s="296"/>
      <c r="H639" s="296"/>
      <c r="I639" s="296"/>
      <c r="J639" s="206" t="s">
        <v>227</v>
      </c>
      <c r="K639" s="207">
        <v>21.696999999999999</v>
      </c>
      <c r="L639" s="297">
        <v>0</v>
      </c>
      <c r="M639" s="297"/>
      <c r="N639" s="298">
        <f>ROUND(L639*K639,3)</f>
        <v>0</v>
      </c>
      <c r="O639" s="283"/>
      <c r="P639" s="283"/>
      <c r="Q639" s="283"/>
      <c r="R639" s="138"/>
      <c r="T639" s="169" t="s">
        <v>5</v>
      </c>
      <c r="U639" s="47" t="s">
        <v>45</v>
      </c>
      <c r="V639" s="39"/>
      <c r="W639" s="170">
        <f>V639*K639</f>
        <v>0</v>
      </c>
      <c r="X639" s="170">
        <v>0</v>
      </c>
      <c r="Y639" s="170">
        <f>X639*K639</f>
        <v>0</v>
      </c>
      <c r="Z639" s="170">
        <v>0</v>
      </c>
      <c r="AA639" s="171">
        <f>Z639*K639</f>
        <v>0</v>
      </c>
      <c r="AR639" s="22" t="s">
        <v>184</v>
      </c>
      <c r="AT639" s="22" t="s">
        <v>376</v>
      </c>
      <c r="AU639" s="22" t="s">
        <v>87</v>
      </c>
      <c r="AY639" s="22" t="s">
        <v>165</v>
      </c>
      <c r="BE639" s="109">
        <f>IF(U639="základná",N639,0)</f>
        <v>0</v>
      </c>
      <c r="BF639" s="109">
        <f>IF(U639="znížená",N639,0)</f>
        <v>0</v>
      </c>
      <c r="BG639" s="109">
        <f>IF(U639="zákl. prenesená",N639,0)</f>
        <v>0</v>
      </c>
      <c r="BH639" s="109">
        <f>IF(U639="zníž. prenesená",N639,0)</f>
        <v>0</v>
      </c>
      <c r="BI639" s="109">
        <f>IF(U639="nulová",N639,0)</f>
        <v>0</v>
      </c>
      <c r="BJ639" s="22" t="s">
        <v>87</v>
      </c>
      <c r="BK639" s="172">
        <f>ROUND(L639*K639,3)</f>
        <v>0</v>
      </c>
      <c r="BL639" s="22" t="s">
        <v>170</v>
      </c>
      <c r="BM639" s="22" t="s">
        <v>794</v>
      </c>
    </row>
    <row r="640" spans="2:65" s="1" customFormat="1" ht="25.5" customHeight="1">
      <c r="B640" s="135"/>
      <c r="C640" s="164" t="s">
        <v>530</v>
      </c>
      <c r="D640" s="164" t="s">
        <v>166</v>
      </c>
      <c r="E640" s="165" t="s">
        <v>795</v>
      </c>
      <c r="F640" s="281" t="s">
        <v>796</v>
      </c>
      <c r="G640" s="281"/>
      <c r="H640" s="281"/>
      <c r="I640" s="281"/>
      <c r="J640" s="166" t="s">
        <v>227</v>
      </c>
      <c r="K640" s="167">
        <v>20.09</v>
      </c>
      <c r="L640" s="282">
        <v>0</v>
      </c>
      <c r="M640" s="282"/>
      <c r="N640" s="283">
        <f>ROUND(L640*K640,3)</f>
        <v>0</v>
      </c>
      <c r="O640" s="283"/>
      <c r="P640" s="283"/>
      <c r="Q640" s="283"/>
      <c r="R640" s="138"/>
      <c r="T640" s="169" t="s">
        <v>5</v>
      </c>
      <c r="U640" s="47" t="s">
        <v>45</v>
      </c>
      <c r="V640" s="39"/>
      <c r="W640" s="170">
        <f>V640*K640</f>
        <v>0</v>
      </c>
      <c r="X640" s="170">
        <v>0</v>
      </c>
      <c r="Y640" s="170">
        <f>X640*K640</f>
        <v>0</v>
      </c>
      <c r="Z640" s="170">
        <v>0</v>
      </c>
      <c r="AA640" s="171">
        <f>Z640*K640</f>
        <v>0</v>
      </c>
      <c r="AR640" s="22" t="s">
        <v>170</v>
      </c>
      <c r="AT640" s="22" t="s">
        <v>166</v>
      </c>
      <c r="AU640" s="22" t="s">
        <v>87</v>
      </c>
      <c r="AY640" s="22" t="s">
        <v>165</v>
      </c>
      <c r="BE640" s="109">
        <f>IF(U640="základná",N640,0)</f>
        <v>0</v>
      </c>
      <c r="BF640" s="109">
        <f>IF(U640="znížená",N640,0)</f>
        <v>0</v>
      </c>
      <c r="BG640" s="109">
        <f>IF(U640="zákl. prenesená",N640,0)</f>
        <v>0</v>
      </c>
      <c r="BH640" s="109">
        <f>IF(U640="zníž. prenesená",N640,0)</f>
        <v>0</v>
      </c>
      <c r="BI640" s="109">
        <f>IF(U640="nulová",N640,0)</f>
        <v>0</v>
      </c>
      <c r="BJ640" s="22" t="s">
        <v>87</v>
      </c>
      <c r="BK640" s="172">
        <f>ROUND(L640*K640,3)</f>
        <v>0</v>
      </c>
      <c r="BL640" s="22" t="s">
        <v>170</v>
      </c>
      <c r="BM640" s="22" t="s">
        <v>797</v>
      </c>
    </row>
    <row r="641" spans="2:65" s="1" customFormat="1" ht="16.5" customHeight="1">
      <c r="B641" s="135"/>
      <c r="C641" s="204" t="s">
        <v>798</v>
      </c>
      <c r="D641" s="204" t="s">
        <v>376</v>
      </c>
      <c r="E641" s="205" t="s">
        <v>799</v>
      </c>
      <c r="F641" s="296" t="s">
        <v>800</v>
      </c>
      <c r="G641" s="296"/>
      <c r="H641" s="296"/>
      <c r="I641" s="296"/>
      <c r="J641" s="206" t="s">
        <v>399</v>
      </c>
      <c r="K641" s="207">
        <v>47.628</v>
      </c>
      <c r="L641" s="297">
        <v>0</v>
      </c>
      <c r="M641" s="297"/>
      <c r="N641" s="298">
        <f>ROUND(L641*K641,3)</f>
        <v>0</v>
      </c>
      <c r="O641" s="283"/>
      <c r="P641" s="283"/>
      <c r="Q641" s="283"/>
      <c r="R641" s="138"/>
      <c r="T641" s="169" t="s">
        <v>5</v>
      </c>
      <c r="U641" s="47" t="s">
        <v>45</v>
      </c>
      <c r="V641" s="39"/>
      <c r="W641" s="170">
        <f>V641*K641</f>
        <v>0</v>
      </c>
      <c r="X641" s="170">
        <v>0</v>
      </c>
      <c r="Y641" s="170">
        <f>X641*K641</f>
        <v>0</v>
      </c>
      <c r="Z641" s="170">
        <v>0</v>
      </c>
      <c r="AA641" s="171">
        <f>Z641*K641</f>
        <v>0</v>
      </c>
      <c r="AR641" s="22" t="s">
        <v>184</v>
      </c>
      <c r="AT641" s="22" t="s">
        <v>376</v>
      </c>
      <c r="AU641" s="22" t="s">
        <v>87</v>
      </c>
      <c r="AY641" s="22" t="s">
        <v>165</v>
      </c>
      <c r="BE641" s="109">
        <f>IF(U641="základná",N641,0)</f>
        <v>0</v>
      </c>
      <c r="BF641" s="109">
        <f>IF(U641="znížená",N641,0)</f>
        <v>0</v>
      </c>
      <c r="BG641" s="109">
        <f>IF(U641="zákl. prenesená",N641,0)</f>
        <v>0</v>
      </c>
      <c r="BH641" s="109">
        <f>IF(U641="zníž. prenesená",N641,0)</f>
        <v>0</v>
      </c>
      <c r="BI641" s="109">
        <f>IF(U641="nulová",N641,0)</f>
        <v>0</v>
      </c>
      <c r="BJ641" s="22" t="s">
        <v>87</v>
      </c>
      <c r="BK641" s="172">
        <f>ROUND(L641*K641,3)</f>
        <v>0</v>
      </c>
      <c r="BL641" s="22" t="s">
        <v>170</v>
      </c>
      <c r="BM641" s="22" t="s">
        <v>801</v>
      </c>
    </row>
    <row r="642" spans="2:65" s="1" customFormat="1" ht="38.25" customHeight="1">
      <c r="B642" s="135"/>
      <c r="C642" s="164" t="s">
        <v>534</v>
      </c>
      <c r="D642" s="164" t="s">
        <v>166</v>
      </c>
      <c r="E642" s="165" t="s">
        <v>802</v>
      </c>
      <c r="F642" s="281" t="s">
        <v>803</v>
      </c>
      <c r="G642" s="281"/>
      <c r="H642" s="281"/>
      <c r="I642" s="281"/>
      <c r="J642" s="166" t="s">
        <v>227</v>
      </c>
      <c r="K642" s="167">
        <v>33</v>
      </c>
      <c r="L642" s="282">
        <v>0</v>
      </c>
      <c r="M642" s="282"/>
      <c r="N642" s="283">
        <f>ROUND(L642*K642,3)</f>
        <v>0</v>
      </c>
      <c r="O642" s="283"/>
      <c r="P642" s="283"/>
      <c r="Q642" s="283"/>
      <c r="R642" s="138"/>
      <c r="T642" s="169" t="s">
        <v>5</v>
      </c>
      <c r="U642" s="47" t="s">
        <v>45</v>
      </c>
      <c r="V642" s="39"/>
      <c r="W642" s="170">
        <f>V642*K642</f>
        <v>0</v>
      </c>
      <c r="X642" s="170">
        <v>0</v>
      </c>
      <c r="Y642" s="170">
        <f>X642*K642</f>
        <v>0</v>
      </c>
      <c r="Z642" s="170">
        <v>0</v>
      </c>
      <c r="AA642" s="171">
        <f>Z642*K642</f>
        <v>0</v>
      </c>
      <c r="AR642" s="22" t="s">
        <v>170</v>
      </c>
      <c r="AT642" s="22" t="s">
        <v>166</v>
      </c>
      <c r="AU642" s="22" t="s">
        <v>87</v>
      </c>
      <c r="AY642" s="22" t="s">
        <v>165</v>
      </c>
      <c r="BE642" s="109">
        <f>IF(U642="základná",N642,0)</f>
        <v>0</v>
      </c>
      <c r="BF642" s="109">
        <f>IF(U642="znížená",N642,0)</f>
        <v>0</v>
      </c>
      <c r="BG642" s="109">
        <f>IF(U642="zákl. prenesená",N642,0)</f>
        <v>0</v>
      </c>
      <c r="BH642" s="109">
        <f>IF(U642="zníž. prenesená",N642,0)</f>
        <v>0</v>
      </c>
      <c r="BI642" s="109">
        <f>IF(U642="nulová",N642,0)</f>
        <v>0</v>
      </c>
      <c r="BJ642" s="22" t="s">
        <v>87</v>
      </c>
      <c r="BK642" s="172">
        <f>ROUND(L642*K642,3)</f>
        <v>0</v>
      </c>
      <c r="BL642" s="22" t="s">
        <v>170</v>
      </c>
      <c r="BM642" s="22" t="s">
        <v>804</v>
      </c>
    </row>
    <row r="643" spans="2:65" s="11" customFormat="1" ht="16.5" customHeight="1">
      <c r="B643" s="180"/>
      <c r="C643" s="181"/>
      <c r="D643" s="181"/>
      <c r="E643" s="182" t="s">
        <v>5</v>
      </c>
      <c r="F643" s="290" t="s">
        <v>243</v>
      </c>
      <c r="G643" s="291"/>
      <c r="H643" s="291"/>
      <c r="I643" s="291"/>
      <c r="J643" s="181"/>
      <c r="K643" s="183">
        <v>33</v>
      </c>
      <c r="L643" s="181"/>
      <c r="M643" s="181"/>
      <c r="N643" s="181"/>
      <c r="O643" s="181"/>
      <c r="P643" s="181"/>
      <c r="Q643" s="181"/>
      <c r="R643" s="184"/>
      <c r="T643" s="185"/>
      <c r="U643" s="181"/>
      <c r="V643" s="181"/>
      <c r="W643" s="181"/>
      <c r="X643" s="181"/>
      <c r="Y643" s="181"/>
      <c r="Z643" s="181"/>
      <c r="AA643" s="186"/>
      <c r="AT643" s="187" t="s">
        <v>172</v>
      </c>
      <c r="AU643" s="187" t="s">
        <v>87</v>
      </c>
      <c r="AV643" s="11" t="s">
        <v>87</v>
      </c>
      <c r="AW643" s="11" t="s">
        <v>33</v>
      </c>
      <c r="AX643" s="11" t="s">
        <v>78</v>
      </c>
      <c r="AY643" s="187" t="s">
        <v>165</v>
      </c>
    </row>
    <row r="644" spans="2:65" s="12" customFormat="1" ht="16.5" customHeight="1">
      <c r="B644" s="188"/>
      <c r="C644" s="189"/>
      <c r="D644" s="189"/>
      <c r="E644" s="190" t="s">
        <v>5</v>
      </c>
      <c r="F644" s="288" t="s">
        <v>175</v>
      </c>
      <c r="G644" s="289"/>
      <c r="H644" s="289"/>
      <c r="I644" s="289"/>
      <c r="J644" s="189"/>
      <c r="K644" s="191">
        <v>33</v>
      </c>
      <c r="L644" s="189"/>
      <c r="M644" s="189"/>
      <c r="N644" s="189"/>
      <c r="O644" s="189"/>
      <c r="P644" s="189"/>
      <c r="Q644" s="189"/>
      <c r="R644" s="192"/>
      <c r="T644" s="193"/>
      <c r="U644" s="189"/>
      <c r="V644" s="189"/>
      <c r="W644" s="189"/>
      <c r="X644" s="189"/>
      <c r="Y644" s="189"/>
      <c r="Z644" s="189"/>
      <c r="AA644" s="194"/>
      <c r="AT644" s="195" t="s">
        <v>172</v>
      </c>
      <c r="AU644" s="195" t="s">
        <v>87</v>
      </c>
      <c r="AV644" s="12" t="s">
        <v>170</v>
      </c>
      <c r="AW644" s="12" t="s">
        <v>33</v>
      </c>
      <c r="AX644" s="12" t="s">
        <v>84</v>
      </c>
      <c r="AY644" s="195" t="s">
        <v>165</v>
      </c>
    </row>
    <row r="645" spans="2:65" s="1" customFormat="1" ht="38.25" customHeight="1">
      <c r="B645" s="135"/>
      <c r="C645" s="164" t="s">
        <v>805</v>
      </c>
      <c r="D645" s="164" t="s">
        <v>166</v>
      </c>
      <c r="E645" s="165" t="s">
        <v>806</v>
      </c>
      <c r="F645" s="281" t="s">
        <v>807</v>
      </c>
      <c r="G645" s="281"/>
      <c r="H645" s="281"/>
      <c r="I645" s="281"/>
      <c r="J645" s="166" t="s">
        <v>399</v>
      </c>
      <c r="K645" s="167">
        <v>34.799999999999997</v>
      </c>
      <c r="L645" s="282">
        <v>0</v>
      </c>
      <c r="M645" s="282"/>
      <c r="N645" s="283">
        <f>ROUND(L645*K645,3)</f>
        <v>0</v>
      </c>
      <c r="O645" s="283"/>
      <c r="P645" s="283"/>
      <c r="Q645" s="283"/>
      <c r="R645" s="138"/>
      <c r="T645" s="169" t="s">
        <v>5</v>
      </c>
      <c r="U645" s="47" t="s">
        <v>45</v>
      </c>
      <c r="V645" s="39"/>
      <c r="W645" s="170">
        <f>V645*K645</f>
        <v>0</v>
      </c>
      <c r="X645" s="170">
        <v>0</v>
      </c>
      <c r="Y645" s="170">
        <f>X645*K645</f>
        <v>0</v>
      </c>
      <c r="Z645" s="170">
        <v>0</v>
      </c>
      <c r="AA645" s="171">
        <f>Z645*K645</f>
        <v>0</v>
      </c>
      <c r="AR645" s="22" t="s">
        <v>170</v>
      </c>
      <c r="AT645" s="22" t="s">
        <v>166</v>
      </c>
      <c r="AU645" s="22" t="s">
        <v>87</v>
      </c>
      <c r="AY645" s="22" t="s">
        <v>165</v>
      </c>
      <c r="BE645" s="109">
        <f>IF(U645="základná",N645,0)</f>
        <v>0</v>
      </c>
      <c r="BF645" s="109">
        <f>IF(U645="znížená",N645,0)</f>
        <v>0</v>
      </c>
      <c r="BG645" s="109">
        <f>IF(U645="zákl. prenesená",N645,0)</f>
        <v>0</v>
      </c>
      <c r="BH645" s="109">
        <f>IF(U645="zníž. prenesená",N645,0)</f>
        <v>0</v>
      </c>
      <c r="BI645" s="109">
        <f>IF(U645="nulová",N645,0)</f>
        <v>0</v>
      </c>
      <c r="BJ645" s="22" t="s">
        <v>87</v>
      </c>
      <c r="BK645" s="172">
        <f>ROUND(L645*K645,3)</f>
        <v>0</v>
      </c>
      <c r="BL645" s="22" t="s">
        <v>170</v>
      </c>
      <c r="BM645" s="22" t="s">
        <v>808</v>
      </c>
    </row>
    <row r="646" spans="2:65" s="11" customFormat="1" ht="16.5" customHeight="1">
      <c r="B646" s="180"/>
      <c r="C646" s="181"/>
      <c r="D646" s="181"/>
      <c r="E646" s="182" t="s">
        <v>5</v>
      </c>
      <c r="F646" s="290" t="s">
        <v>809</v>
      </c>
      <c r="G646" s="291"/>
      <c r="H646" s="291"/>
      <c r="I646" s="291"/>
      <c r="J646" s="181"/>
      <c r="K646" s="183">
        <v>34.799999999999997</v>
      </c>
      <c r="L646" s="181"/>
      <c r="M646" s="181"/>
      <c r="N646" s="181"/>
      <c r="O646" s="181"/>
      <c r="P646" s="181"/>
      <c r="Q646" s="181"/>
      <c r="R646" s="184"/>
      <c r="T646" s="185"/>
      <c r="U646" s="181"/>
      <c r="V646" s="181"/>
      <c r="W646" s="181"/>
      <c r="X646" s="181"/>
      <c r="Y646" s="181"/>
      <c r="Z646" s="181"/>
      <c r="AA646" s="186"/>
      <c r="AT646" s="187" t="s">
        <v>172</v>
      </c>
      <c r="AU646" s="187" t="s">
        <v>87</v>
      </c>
      <c r="AV646" s="11" t="s">
        <v>87</v>
      </c>
      <c r="AW646" s="11" t="s">
        <v>33</v>
      </c>
      <c r="AX646" s="11" t="s">
        <v>78</v>
      </c>
      <c r="AY646" s="187" t="s">
        <v>165</v>
      </c>
    </row>
    <row r="647" spans="2:65" s="12" customFormat="1" ht="16.5" customHeight="1">
      <c r="B647" s="188"/>
      <c r="C647" s="189"/>
      <c r="D647" s="189"/>
      <c r="E647" s="190" t="s">
        <v>5</v>
      </c>
      <c r="F647" s="288" t="s">
        <v>175</v>
      </c>
      <c r="G647" s="289"/>
      <c r="H647" s="289"/>
      <c r="I647" s="289"/>
      <c r="J647" s="189"/>
      <c r="K647" s="191">
        <v>34.799999999999997</v>
      </c>
      <c r="L647" s="189"/>
      <c r="M647" s="189"/>
      <c r="N647" s="189"/>
      <c r="O647" s="189"/>
      <c r="P647" s="189"/>
      <c r="Q647" s="189"/>
      <c r="R647" s="192"/>
      <c r="T647" s="193"/>
      <c r="U647" s="189"/>
      <c r="V647" s="189"/>
      <c r="W647" s="189"/>
      <c r="X647" s="189"/>
      <c r="Y647" s="189"/>
      <c r="Z647" s="189"/>
      <c r="AA647" s="194"/>
      <c r="AT647" s="195" t="s">
        <v>172</v>
      </c>
      <c r="AU647" s="195" t="s">
        <v>87</v>
      </c>
      <c r="AV647" s="12" t="s">
        <v>170</v>
      </c>
      <c r="AW647" s="12" t="s">
        <v>33</v>
      </c>
      <c r="AX647" s="12" t="s">
        <v>84</v>
      </c>
      <c r="AY647" s="195" t="s">
        <v>165</v>
      </c>
    </row>
    <row r="648" spans="2:65" s="1" customFormat="1" ht="25.5" customHeight="1">
      <c r="B648" s="135"/>
      <c r="C648" s="204" t="s">
        <v>538</v>
      </c>
      <c r="D648" s="204" t="s">
        <v>376</v>
      </c>
      <c r="E648" s="205" t="s">
        <v>810</v>
      </c>
      <c r="F648" s="296" t="s">
        <v>811</v>
      </c>
      <c r="G648" s="296"/>
      <c r="H648" s="296"/>
      <c r="I648" s="296"/>
      <c r="J648" s="206" t="s">
        <v>169</v>
      </c>
      <c r="K648" s="207">
        <v>1.323</v>
      </c>
      <c r="L648" s="297">
        <v>0</v>
      </c>
      <c r="M648" s="297"/>
      <c r="N648" s="298">
        <f>ROUND(L648*K648,3)</f>
        <v>0</v>
      </c>
      <c r="O648" s="283"/>
      <c r="P648" s="283"/>
      <c r="Q648" s="283"/>
      <c r="R648" s="138"/>
      <c r="T648" s="169" t="s">
        <v>5</v>
      </c>
      <c r="U648" s="47" t="s">
        <v>45</v>
      </c>
      <c r="V648" s="39"/>
      <c r="W648" s="170">
        <f>V648*K648</f>
        <v>0</v>
      </c>
      <c r="X648" s="170">
        <v>0</v>
      </c>
      <c r="Y648" s="170">
        <f>X648*K648</f>
        <v>0</v>
      </c>
      <c r="Z648" s="170">
        <v>0</v>
      </c>
      <c r="AA648" s="171">
        <f>Z648*K648</f>
        <v>0</v>
      </c>
      <c r="AR648" s="22" t="s">
        <v>184</v>
      </c>
      <c r="AT648" s="22" t="s">
        <v>376</v>
      </c>
      <c r="AU648" s="22" t="s">
        <v>87</v>
      </c>
      <c r="AY648" s="22" t="s">
        <v>165</v>
      </c>
      <c r="BE648" s="109">
        <f>IF(U648="základná",N648,0)</f>
        <v>0</v>
      </c>
      <c r="BF648" s="109">
        <f>IF(U648="znížená",N648,0)</f>
        <v>0</v>
      </c>
      <c r="BG648" s="109">
        <f>IF(U648="zákl. prenesená",N648,0)</f>
        <v>0</v>
      </c>
      <c r="BH648" s="109">
        <f>IF(U648="zníž. prenesená",N648,0)</f>
        <v>0</v>
      </c>
      <c r="BI648" s="109">
        <f>IF(U648="nulová",N648,0)</f>
        <v>0</v>
      </c>
      <c r="BJ648" s="22" t="s">
        <v>87</v>
      </c>
      <c r="BK648" s="172">
        <f>ROUND(L648*K648,3)</f>
        <v>0</v>
      </c>
      <c r="BL648" s="22" t="s">
        <v>170</v>
      </c>
      <c r="BM648" s="22" t="s">
        <v>812</v>
      </c>
    </row>
    <row r="649" spans="2:65" s="1" customFormat="1" ht="25.5" customHeight="1">
      <c r="B649" s="135"/>
      <c r="C649" s="164" t="s">
        <v>813</v>
      </c>
      <c r="D649" s="164" t="s">
        <v>166</v>
      </c>
      <c r="E649" s="165" t="s">
        <v>814</v>
      </c>
      <c r="F649" s="281" t="s">
        <v>815</v>
      </c>
      <c r="G649" s="281"/>
      <c r="H649" s="281"/>
      <c r="I649" s="281"/>
      <c r="J649" s="166" t="s">
        <v>533</v>
      </c>
      <c r="K649" s="168">
        <v>0</v>
      </c>
      <c r="L649" s="282">
        <v>0</v>
      </c>
      <c r="M649" s="282"/>
      <c r="N649" s="283">
        <f>ROUND(L649*K649,3)</f>
        <v>0</v>
      </c>
      <c r="O649" s="283"/>
      <c r="P649" s="283"/>
      <c r="Q649" s="283"/>
      <c r="R649" s="138"/>
      <c r="T649" s="169" t="s">
        <v>5</v>
      </c>
      <c r="U649" s="47" t="s">
        <v>45</v>
      </c>
      <c r="V649" s="39"/>
      <c r="W649" s="170">
        <f>V649*K649</f>
        <v>0</v>
      </c>
      <c r="X649" s="170">
        <v>0</v>
      </c>
      <c r="Y649" s="170">
        <f>X649*K649</f>
        <v>0</v>
      </c>
      <c r="Z649" s="170">
        <v>0</v>
      </c>
      <c r="AA649" s="171">
        <f>Z649*K649</f>
        <v>0</v>
      </c>
      <c r="AR649" s="22" t="s">
        <v>170</v>
      </c>
      <c r="AT649" s="22" t="s">
        <v>166</v>
      </c>
      <c r="AU649" s="22" t="s">
        <v>87</v>
      </c>
      <c r="AY649" s="22" t="s">
        <v>165</v>
      </c>
      <c r="BE649" s="109">
        <f>IF(U649="základná",N649,0)</f>
        <v>0</v>
      </c>
      <c r="BF649" s="109">
        <f>IF(U649="znížená",N649,0)</f>
        <v>0</v>
      </c>
      <c r="BG649" s="109">
        <f>IF(U649="zákl. prenesená",N649,0)</f>
        <v>0</v>
      </c>
      <c r="BH649" s="109">
        <f>IF(U649="zníž. prenesená",N649,0)</f>
        <v>0</v>
      </c>
      <c r="BI649" s="109">
        <f>IF(U649="nulová",N649,0)</f>
        <v>0</v>
      </c>
      <c r="BJ649" s="22" t="s">
        <v>87</v>
      </c>
      <c r="BK649" s="172">
        <f>ROUND(L649*K649,3)</f>
        <v>0</v>
      </c>
      <c r="BL649" s="22" t="s">
        <v>170</v>
      </c>
      <c r="BM649" s="22" t="s">
        <v>816</v>
      </c>
    </row>
    <row r="650" spans="2:65" s="9" customFormat="1" ht="29.85" customHeight="1">
      <c r="B650" s="153"/>
      <c r="C650" s="154"/>
      <c r="D650" s="163" t="s">
        <v>130</v>
      </c>
      <c r="E650" s="163"/>
      <c r="F650" s="163"/>
      <c r="G650" s="163"/>
      <c r="H650" s="163"/>
      <c r="I650" s="163"/>
      <c r="J650" s="163"/>
      <c r="K650" s="163"/>
      <c r="L650" s="163"/>
      <c r="M650" s="163"/>
      <c r="N650" s="306">
        <f>BK650</f>
        <v>0</v>
      </c>
      <c r="O650" s="307"/>
      <c r="P650" s="307"/>
      <c r="Q650" s="307"/>
      <c r="R650" s="156"/>
      <c r="T650" s="157"/>
      <c r="U650" s="154"/>
      <c r="V650" s="154"/>
      <c r="W650" s="158">
        <f>SUM(W651:W675)</f>
        <v>0</v>
      </c>
      <c r="X650" s="154"/>
      <c r="Y650" s="158">
        <f>SUM(Y651:Y675)</f>
        <v>0</v>
      </c>
      <c r="Z650" s="154"/>
      <c r="AA650" s="159">
        <f>SUM(AA651:AA675)</f>
        <v>0</v>
      </c>
      <c r="AR650" s="160" t="s">
        <v>84</v>
      </c>
      <c r="AT650" s="161" t="s">
        <v>77</v>
      </c>
      <c r="AU650" s="161" t="s">
        <v>84</v>
      </c>
      <c r="AY650" s="160" t="s">
        <v>165</v>
      </c>
      <c r="BK650" s="162">
        <f>SUM(BK651:BK675)</f>
        <v>0</v>
      </c>
    </row>
    <row r="651" spans="2:65" s="1" customFormat="1" ht="38.25" customHeight="1">
      <c r="B651" s="135"/>
      <c r="C651" s="164" t="s">
        <v>541</v>
      </c>
      <c r="D651" s="164" t="s">
        <v>166</v>
      </c>
      <c r="E651" s="165" t="s">
        <v>817</v>
      </c>
      <c r="F651" s="281" t="s">
        <v>818</v>
      </c>
      <c r="G651" s="281"/>
      <c r="H651" s="281"/>
      <c r="I651" s="281"/>
      <c r="J651" s="166" t="s">
        <v>399</v>
      </c>
      <c r="K651" s="167">
        <v>350</v>
      </c>
      <c r="L651" s="282">
        <v>0</v>
      </c>
      <c r="M651" s="282"/>
      <c r="N651" s="283">
        <f t="shared" ref="N651:N658" si="15">ROUND(L651*K651,3)</f>
        <v>0</v>
      </c>
      <c r="O651" s="283"/>
      <c r="P651" s="283"/>
      <c r="Q651" s="283"/>
      <c r="R651" s="138"/>
      <c r="T651" s="169" t="s">
        <v>5</v>
      </c>
      <c r="U651" s="47" t="s">
        <v>45</v>
      </c>
      <c r="V651" s="39"/>
      <c r="W651" s="170">
        <f t="shared" ref="W651:W658" si="16">V651*K651</f>
        <v>0</v>
      </c>
      <c r="X651" s="170">
        <v>0</v>
      </c>
      <c r="Y651" s="170">
        <f t="shared" ref="Y651:Y658" si="17">X651*K651</f>
        <v>0</v>
      </c>
      <c r="Z651" s="170">
        <v>0</v>
      </c>
      <c r="AA651" s="171">
        <f t="shared" ref="AA651:AA658" si="18">Z651*K651</f>
        <v>0</v>
      </c>
      <c r="AR651" s="22" t="s">
        <v>170</v>
      </c>
      <c r="AT651" s="22" t="s">
        <v>166</v>
      </c>
      <c r="AU651" s="22" t="s">
        <v>87</v>
      </c>
      <c r="AY651" s="22" t="s">
        <v>165</v>
      </c>
      <c r="BE651" s="109">
        <f t="shared" ref="BE651:BE658" si="19">IF(U651="základná",N651,0)</f>
        <v>0</v>
      </c>
      <c r="BF651" s="109">
        <f t="shared" ref="BF651:BF658" si="20">IF(U651="znížená",N651,0)</f>
        <v>0</v>
      </c>
      <c r="BG651" s="109">
        <f t="shared" ref="BG651:BG658" si="21">IF(U651="zákl. prenesená",N651,0)</f>
        <v>0</v>
      </c>
      <c r="BH651" s="109">
        <f t="shared" ref="BH651:BH658" si="22">IF(U651="zníž. prenesená",N651,0)</f>
        <v>0</v>
      </c>
      <c r="BI651" s="109">
        <f t="shared" ref="BI651:BI658" si="23">IF(U651="nulová",N651,0)</f>
        <v>0</v>
      </c>
      <c r="BJ651" s="22" t="s">
        <v>87</v>
      </c>
      <c r="BK651" s="172">
        <f t="shared" ref="BK651:BK658" si="24">ROUND(L651*K651,3)</f>
        <v>0</v>
      </c>
      <c r="BL651" s="22" t="s">
        <v>170</v>
      </c>
      <c r="BM651" s="22" t="s">
        <v>819</v>
      </c>
    </row>
    <row r="652" spans="2:65" s="1" customFormat="1" ht="38.25" customHeight="1">
      <c r="B652" s="135"/>
      <c r="C652" s="164" t="s">
        <v>820</v>
      </c>
      <c r="D652" s="164" t="s">
        <v>166</v>
      </c>
      <c r="E652" s="165" t="s">
        <v>821</v>
      </c>
      <c r="F652" s="281" t="s">
        <v>822</v>
      </c>
      <c r="G652" s="281"/>
      <c r="H652" s="281"/>
      <c r="I652" s="281"/>
      <c r="J652" s="166" t="s">
        <v>227</v>
      </c>
      <c r="K652" s="167">
        <v>171</v>
      </c>
      <c r="L652" s="282">
        <v>0</v>
      </c>
      <c r="M652" s="282"/>
      <c r="N652" s="283">
        <f t="shared" si="15"/>
        <v>0</v>
      </c>
      <c r="O652" s="283"/>
      <c r="P652" s="283"/>
      <c r="Q652" s="283"/>
      <c r="R652" s="138"/>
      <c r="T652" s="169" t="s">
        <v>5</v>
      </c>
      <c r="U652" s="47" t="s">
        <v>45</v>
      </c>
      <c r="V652" s="39"/>
      <c r="W652" s="170">
        <f t="shared" si="16"/>
        <v>0</v>
      </c>
      <c r="X652" s="170">
        <v>0</v>
      </c>
      <c r="Y652" s="170">
        <f t="shared" si="17"/>
        <v>0</v>
      </c>
      <c r="Z652" s="170">
        <v>0</v>
      </c>
      <c r="AA652" s="171">
        <f t="shared" si="18"/>
        <v>0</v>
      </c>
      <c r="AR652" s="22" t="s">
        <v>170</v>
      </c>
      <c r="AT652" s="22" t="s">
        <v>166</v>
      </c>
      <c r="AU652" s="22" t="s">
        <v>87</v>
      </c>
      <c r="AY652" s="22" t="s">
        <v>165</v>
      </c>
      <c r="BE652" s="109">
        <f t="shared" si="19"/>
        <v>0</v>
      </c>
      <c r="BF652" s="109">
        <f t="shared" si="20"/>
        <v>0</v>
      </c>
      <c r="BG652" s="109">
        <f t="shared" si="21"/>
        <v>0</v>
      </c>
      <c r="BH652" s="109">
        <f t="shared" si="22"/>
        <v>0</v>
      </c>
      <c r="BI652" s="109">
        <f t="shared" si="23"/>
        <v>0</v>
      </c>
      <c r="BJ652" s="22" t="s">
        <v>87</v>
      </c>
      <c r="BK652" s="172">
        <f t="shared" si="24"/>
        <v>0</v>
      </c>
      <c r="BL652" s="22" t="s">
        <v>170</v>
      </c>
      <c r="BM652" s="22" t="s">
        <v>823</v>
      </c>
    </row>
    <row r="653" spans="2:65" s="1" customFormat="1" ht="38.25" customHeight="1">
      <c r="B653" s="135"/>
      <c r="C653" s="164" t="s">
        <v>546</v>
      </c>
      <c r="D653" s="164" t="s">
        <v>166</v>
      </c>
      <c r="E653" s="165" t="s">
        <v>824</v>
      </c>
      <c r="F653" s="281" t="s">
        <v>767</v>
      </c>
      <c r="G653" s="281"/>
      <c r="H653" s="281"/>
      <c r="I653" s="281"/>
      <c r="J653" s="166" t="s">
        <v>399</v>
      </c>
      <c r="K653" s="167">
        <v>350</v>
      </c>
      <c r="L653" s="282">
        <v>0</v>
      </c>
      <c r="M653" s="282"/>
      <c r="N653" s="283">
        <f t="shared" si="15"/>
        <v>0</v>
      </c>
      <c r="O653" s="283"/>
      <c r="P653" s="283"/>
      <c r="Q653" s="283"/>
      <c r="R653" s="138"/>
      <c r="T653" s="169" t="s">
        <v>5</v>
      </c>
      <c r="U653" s="47" t="s">
        <v>45</v>
      </c>
      <c r="V653" s="39"/>
      <c r="W653" s="170">
        <f t="shared" si="16"/>
        <v>0</v>
      </c>
      <c r="X653" s="170">
        <v>0</v>
      </c>
      <c r="Y653" s="170">
        <f t="shared" si="17"/>
        <v>0</v>
      </c>
      <c r="Z653" s="170">
        <v>0</v>
      </c>
      <c r="AA653" s="171">
        <f t="shared" si="18"/>
        <v>0</v>
      </c>
      <c r="AR653" s="22" t="s">
        <v>170</v>
      </c>
      <c r="AT653" s="22" t="s">
        <v>166</v>
      </c>
      <c r="AU653" s="22" t="s">
        <v>87</v>
      </c>
      <c r="AY653" s="22" t="s">
        <v>165</v>
      </c>
      <c r="BE653" s="109">
        <f t="shared" si="19"/>
        <v>0</v>
      </c>
      <c r="BF653" s="109">
        <f t="shared" si="20"/>
        <v>0</v>
      </c>
      <c r="BG653" s="109">
        <f t="shared" si="21"/>
        <v>0</v>
      </c>
      <c r="BH653" s="109">
        <f t="shared" si="22"/>
        <v>0</v>
      </c>
      <c r="BI653" s="109">
        <f t="shared" si="23"/>
        <v>0</v>
      </c>
      <c r="BJ653" s="22" t="s">
        <v>87</v>
      </c>
      <c r="BK653" s="172">
        <f t="shared" si="24"/>
        <v>0</v>
      </c>
      <c r="BL653" s="22" t="s">
        <v>170</v>
      </c>
      <c r="BM653" s="22" t="s">
        <v>825</v>
      </c>
    </row>
    <row r="654" spans="2:65" s="1" customFormat="1" ht="16.5" customHeight="1">
      <c r="B654" s="135"/>
      <c r="C654" s="204" t="s">
        <v>826</v>
      </c>
      <c r="D654" s="204" t="s">
        <v>376</v>
      </c>
      <c r="E654" s="205" t="s">
        <v>827</v>
      </c>
      <c r="F654" s="296" t="s">
        <v>828</v>
      </c>
      <c r="G654" s="296"/>
      <c r="H654" s="296"/>
      <c r="I654" s="296"/>
      <c r="J654" s="206" t="s">
        <v>169</v>
      </c>
      <c r="K654" s="207">
        <v>5</v>
      </c>
      <c r="L654" s="297">
        <v>0</v>
      </c>
      <c r="M654" s="297"/>
      <c r="N654" s="298">
        <f t="shared" si="15"/>
        <v>0</v>
      </c>
      <c r="O654" s="283"/>
      <c r="P654" s="283"/>
      <c r="Q654" s="283"/>
      <c r="R654" s="138"/>
      <c r="T654" s="169" t="s">
        <v>5</v>
      </c>
      <c r="U654" s="47" t="s">
        <v>45</v>
      </c>
      <c r="V654" s="39"/>
      <c r="W654" s="170">
        <f t="shared" si="16"/>
        <v>0</v>
      </c>
      <c r="X654" s="170">
        <v>0</v>
      </c>
      <c r="Y654" s="170">
        <f t="shared" si="17"/>
        <v>0</v>
      </c>
      <c r="Z654" s="170">
        <v>0</v>
      </c>
      <c r="AA654" s="171">
        <f t="shared" si="18"/>
        <v>0</v>
      </c>
      <c r="AR654" s="22" t="s">
        <v>184</v>
      </c>
      <c r="AT654" s="22" t="s">
        <v>376</v>
      </c>
      <c r="AU654" s="22" t="s">
        <v>87</v>
      </c>
      <c r="AY654" s="22" t="s">
        <v>165</v>
      </c>
      <c r="BE654" s="109">
        <f t="shared" si="19"/>
        <v>0</v>
      </c>
      <c r="BF654" s="109">
        <f t="shared" si="20"/>
        <v>0</v>
      </c>
      <c r="BG654" s="109">
        <f t="shared" si="21"/>
        <v>0</v>
      </c>
      <c r="BH654" s="109">
        <f t="shared" si="22"/>
        <v>0</v>
      </c>
      <c r="BI654" s="109">
        <f t="shared" si="23"/>
        <v>0</v>
      </c>
      <c r="BJ654" s="22" t="s">
        <v>87</v>
      </c>
      <c r="BK654" s="172">
        <f t="shared" si="24"/>
        <v>0</v>
      </c>
      <c r="BL654" s="22" t="s">
        <v>170</v>
      </c>
      <c r="BM654" s="22" t="s">
        <v>829</v>
      </c>
    </row>
    <row r="655" spans="2:65" s="1" customFormat="1" ht="38.25" customHeight="1">
      <c r="B655" s="135"/>
      <c r="C655" s="164" t="s">
        <v>550</v>
      </c>
      <c r="D655" s="164" t="s">
        <v>166</v>
      </c>
      <c r="E655" s="165" t="s">
        <v>830</v>
      </c>
      <c r="F655" s="281" t="s">
        <v>831</v>
      </c>
      <c r="G655" s="281"/>
      <c r="H655" s="281"/>
      <c r="I655" s="281"/>
      <c r="J655" s="166" t="s">
        <v>227</v>
      </c>
      <c r="K655" s="167">
        <v>171</v>
      </c>
      <c r="L655" s="282">
        <v>0</v>
      </c>
      <c r="M655" s="282"/>
      <c r="N655" s="283">
        <f t="shared" si="15"/>
        <v>0</v>
      </c>
      <c r="O655" s="283"/>
      <c r="P655" s="283"/>
      <c r="Q655" s="283"/>
      <c r="R655" s="138"/>
      <c r="T655" s="169" t="s">
        <v>5</v>
      </c>
      <c r="U655" s="47" t="s">
        <v>45</v>
      </c>
      <c r="V655" s="39"/>
      <c r="W655" s="170">
        <f t="shared" si="16"/>
        <v>0</v>
      </c>
      <c r="X655" s="170">
        <v>0</v>
      </c>
      <c r="Y655" s="170">
        <f t="shared" si="17"/>
        <v>0</v>
      </c>
      <c r="Z655" s="170">
        <v>0</v>
      </c>
      <c r="AA655" s="171">
        <f t="shared" si="18"/>
        <v>0</v>
      </c>
      <c r="AR655" s="22" t="s">
        <v>170</v>
      </c>
      <c r="AT655" s="22" t="s">
        <v>166</v>
      </c>
      <c r="AU655" s="22" t="s">
        <v>87</v>
      </c>
      <c r="AY655" s="22" t="s">
        <v>165</v>
      </c>
      <c r="BE655" s="109">
        <f t="shared" si="19"/>
        <v>0</v>
      </c>
      <c r="BF655" s="109">
        <f t="shared" si="20"/>
        <v>0</v>
      </c>
      <c r="BG655" s="109">
        <f t="shared" si="21"/>
        <v>0</v>
      </c>
      <c r="BH655" s="109">
        <f t="shared" si="22"/>
        <v>0</v>
      </c>
      <c r="BI655" s="109">
        <f t="shared" si="23"/>
        <v>0</v>
      </c>
      <c r="BJ655" s="22" t="s">
        <v>87</v>
      </c>
      <c r="BK655" s="172">
        <f t="shared" si="24"/>
        <v>0</v>
      </c>
      <c r="BL655" s="22" t="s">
        <v>170</v>
      </c>
      <c r="BM655" s="22" t="s">
        <v>832</v>
      </c>
    </row>
    <row r="656" spans="2:65" s="1" customFormat="1" ht="16.5" customHeight="1">
      <c r="B656" s="135"/>
      <c r="C656" s="204" t="s">
        <v>833</v>
      </c>
      <c r="D656" s="204" t="s">
        <v>376</v>
      </c>
      <c r="E656" s="205" t="s">
        <v>834</v>
      </c>
      <c r="F656" s="296" t="s">
        <v>835</v>
      </c>
      <c r="G656" s="296"/>
      <c r="H656" s="296"/>
      <c r="I656" s="296"/>
      <c r="J656" s="206" t="s">
        <v>169</v>
      </c>
      <c r="K656" s="207">
        <v>4.5</v>
      </c>
      <c r="L656" s="297">
        <v>0</v>
      </c>
      <c r="M656" s="297"/>
      <c r="N656" s="298">
        <f t="shared" si="15"/>
        <v>0</v>
      </c>
      <c r="O656" s="283"/>
      <c r="P656" s="283"/>
      <c r="Q656" s="283"/>
      <c r="R656" s="138"/>
      <c r="T656" s="169" t="s">
        <v>5</v>
      </c>
      <c r="U656" s="47" t="s">
        <v>45</v>
      </c>
      <c r="V656" s="39"/>
      <c r="W656" s="170">
        <f t="shared" si="16"/>
        <v>0</v>
      </c>
      <c r="X656" s="170">
        <v>0</v>
      </c>
      <c r="Y656" s="170">
        <f t="shared" si="17"/>
        <v>0</v>
      </c>
      <c r="Z656" s="170">
        <v>0</v>
      </c>
      <c r="AA656" s="171">
        <f t="shared" si="18"/>
        <v>0</v>
      </c>
      <c r="AR656" s="22" t="s">
        <v>184</v>
      </c>
      <c r="AT656" s="22" t="s">
        <v>376</v>
      </c>
      <c r="AU656" s="22" t="s">
        <v>87</v>
      </c>
      <c r="AY656" s="22" t="s">
        <v>165</v>
      </c>
      <c r="BE656" s="109">
        <f t="shared" si="19"/>
        <v>0</v>
      </c>
      <c r="BF656" s="109">
        <f t="shared" si="20"/>
        <v>0</v>
      </c>
      <c r="BG656" s="109">
        <f t="shared" si="21"/>
        <v>0</v>
      </c>
      <c r="BH656" s="109">
        <f t="shared" si="22"/>
        <v>0</v>
      </c>
      <c r="BI656" s="109">
        <f t="shared" si="23"/>
        <v>0</v>
      </c>
      <c r="BJ656" s="22" t="s">
        <v>87</v>
      </c>
      <c r="BK656" s="172">
        <f t="shared" si="24"/>
        <v>0</v>
      </c>
      <c r="BL656" s="22" t="s">
        <v>170</v>
      </c>
      <c r="BM656" s="22" t="s">
        <v>836</v>
      </c>
    </row>
    <row r="657" spans="2:65" s="1" customFormat="1" ht="51" customHeight="1">
      <c r="B657" s="135"/>
      <c r="C657" s="164" t="s">
        <v>554</v>
      </c>
      <c r="D657" s="164" t="s">
        <v>166</v>
      </c>
      <c r="E657" s="165" t="s">
        <v>837</v>
      </c>
      <c r="F657" s="281" t="s">
        <v>838</v>
      </c>
      <c r="G657" s="281"/>
      <c r="H657" s="281"/>
      <c r="I657" s="281"/>
      <c r="J657" s="166" t="s">
        <v>169</v>
      </c>
      <c r="K657" s="167">
        <v>16.513999999999999</v>
      </c>
      <c r="L657" s="282">
        <v>0</v>
      </c>
      <c r="M657" s="282"/>
      <c r="N657" s="283">
        <f t="shared" si="15"/>
        <v>0</v>
      </c>
      <c r="O657" s="283"/>
      <c r="P657" s="283"/>
      <c r="Q657" s="283"/>
      <c r="R657" s="138"/>
      <c r="T657" s="169" t="s">
        <v>5</v>
      </c>
      <c r="U657" s="47" t="s">
        <v>45</v>
      </c>
      <c r="V657" s="39"/>
      <c r="W657" s="170">
        <f t="shared" si="16"/>
        <v>0</v>
      </c>
      <c r="X657" s="170">
        <v>0</v>
      </c>
      <c r="Y657" s="170">
        <f t="shared" si="17"/>
        <v>0</v>
      </c>
      <c r="Z657" s="170">
        <v>0</v>
      </c>
      <c r="AA657" s="171">
        <f t="shared" si="18"/>
        <v>0</v>
      </c>
      <c r="AR657" s="22" t="s">
        <v>170</v>
      </c>
      <c r="AT657" s="22" t="s">
        <v>166</v>
      </c>
      <c r="AU657" s="22" t="s">
        <v>87</v>
      </c>
      <c r="AY657" s="22" t="s">
        <v>165</v>
      </c>
      <c r="BE657" s="109">
        <f t="shared" si="19"/>
        <v>0</v>
      </c>
      <c r="BF657" s="109">
        <f t="shared" si="20"/>
        <v>0</v>
      </c>
      <c r="BG657" s="109">
        <f t="shared" si="21"/>
        <v>0</v>
      </c>
      <c r="BH657" s="109">
        <f t="shared" si="22"/>
        <v>0</v>
      </c>
      <c r="BI657" s="109">
        <f t="shared" si="23"/>
        <v>0</v>
      </c>
      <c r="BJ657" s="22" t="s">
        <v>87</v>
      </c>
      <c r="BK657" s="172">
        <f t="shared" si="24"/>
        <v>0</v>
      </c>
      <c r="BL657" s="22" t="s">
        <v>170</v>
      </c>
      <c r="BM657" s="22" t="s">
        <v>839</v>
      </c>
    </row>
    <row r="658" spans="2:65" s="1" customFormat="1" ht="25.5" customHeight="1">
      <c r="B658" s="135"/>
      <c r="C658" s="164" t="s">
        <v>840</v>
      </c>
      <c r="D658" s="164" t="s">
        <v>166</v>
      </c>
      <c r="E658" s="165" t="s">
        <v>841</v>
      </c>
      <c r="F658" s="281" t="s">
        <v>842</v>
      </c>
      <c r="G658" s="281"/>
      <c r="H658" s="281"/>
      <c r="I658" s="281"/>
      <c r="J658" s="166" t="s">
        <v>399</v>
      </c>
      <c r="K658" s="167">
        <v>36</v>
      </c>
      <c r="L658" s="282">
        <v>0</v>
      </c>
      <c r="M658" s="282"/>
      <c r="N658" s="283">
        <f t="shared" si="15"/>
        <v>0</v>
      </c>
      <c r="O658" s="283"/>
      <c r="P658" s="283"/>
      <c r="Q658" s="283"/>
      <c r="R658" s="138"/>
      <c r="T658" s="169" t="s">
        <v>5</v>
      </c>
      <c r="U658" s="47" t="s">
        <v>45</v>
      </c>
      <c r="V658" s="39"/>
      <c r="W658" s="170">
        <f t="shared" si="16"/>
        <v>0</v>
      </c>
      <c r="X658" s="170">
        <v>0</v>
      </c>
      <c r="Y658" s="170">
        <f t="shared" si="17"/>
        <v>0</v>
      </c>
      <c r="Z658" s="170">
        <v>0</v>
      </c>
      <c r="AA658" s="171">
        <f t="shared" si="18"/>
        <v>0</v>
      </c>
      <c r="AR658" s="22" t="s">
        <v>170</v>
      </c>
      <c r="AT658" s="22" t="s">
        <v>166</v>
      </c>
      <c r="AU658" s="22" t="s">
        <v>87</v>
      </c>
      <c r="AY658" s="22" t="s">
        <v>165</v>
      </c>
      <c r="BE658" s="109">
        <f t="shared" si="19"/>
        <v>0</v>
      </c>
      <c r="BF658" s="109">
        <f t="shared" si="20"/>
        <v>0</v>
      </c>
      <c r="BG658" s="109">
        <f t="shared" si="21"/>
        <v>0</v>
      </c>
      <c r="BH658" s="109">
        <f t="shared" si="22"/>
        <v>0</v>
      </c>
      <c r="BI658" s="109">
        <f t="shared" si="23"/>
        <v>0</v>
      </c>
      <c r="BJ658" s="22" t="s">
        <v>87</v>
      </c>
      <c r="BK658" s="172">
        <f t="shared" si="24"/>
        <v>0</v>
      </c>
      <c r="BL658" s="22" t="s">
        <v>170</v>
      </c>
      <c r="BM658" s="22" t="s">
        <v>843</v>
      </c>
    </row>
    <row r="659" spans="2:65" s="11" customFormat="1" ht="16.5" customHeight="1">
      <c r="B659" s="180"/>
      <c r="C659" s="181"/>
      <c r="D659" s="181"/>
      <c r="E659" s="182" t="s">
        <v>5</v>
      </c>
      <c r="F659" s="290" t="s">
        <v>844</v>
      </c>
      <c r="G659" s="291"/>
      <c r="H659" s="291"/>
      <c r="I659" s="291"/>
      <c r="J659" s="181"/>
      <c r="K659" s="183">
        <v>36</v>
      </c>
      <c r="L659" s="181"/>
      <c r="M659" s="181"/>
      <c r="N659" s="181"/>
      <c r="O659" s="181"/>
      <c r="P659" s="181"/>
      <c r="Q659" s="181"/>
      <c r="R659" s="184"/>
      <c r="T659" s="185"/>
      <c r="U659" s="181"/>
      <c r="V659" s="181"/>
      <c r="W659" s="181"/>
      <c r="X659" s="181"/>
      <c r="Y659" s="181"/>
      <c r="Z659" s="181"/>
      <c r="AA659" s="186"/>
      <c r="AT659" s="187" t="s">
        <v>172</v>
      </c>
      <c r="AU659" s="187" t="s">
        <v>87</v>
      </c>
      <c r="AV659" s="11" t="s">
        <v>87</v>
      </c>
      <c r="AW659" s="11" t="s">
        <v>33</v>
      </c>
      <c r="AX659" s="11" t="s">
        <v>78</v>
      </c>
      <c r="AY659" s="187" t="s">
        <v>165</v>
      </c>
    </row>
    <row r="660" spans="2:65" s="12" customFormat="1" ht="16.5" customHeight="1">
      <c r="B660" s="188"/>
      <c r="C660" s="189"/>
      <c r="D660" s="189"/>
      <c r="E660" s="190" t="s">
        <v>5</v>
      </c>
      <c r="F660" s="288" t="s">
        <v>175</v>
      </c>
      <c r="G660" s="289"/>
      <c r="H660" s="289"/>
      <c r="I660" s="289"/>
      <c r="J660" s="189"/>
      <c r="K660" s="191">
        <v>36</v>
      </c>
      <c r="L660" s="189"/>
      <c r="M660" s="189"/>
      <c r="N660" s="189"/>
      <c r="O660" s="189"/>
      <c r="P660" s="189"/>
      <c r="Q660" s="189"/>
      <c r="R660" s="192"/>
      <c r="T660" s="193"/>
      <c r="U660" s="189"/>
      <c r="V660" s="189"/>
      <c r="W660" s="189"/>
      <c r="X660" s="189"/>
      <c r="Y660" s="189"/>
      <c r="Z660" s="189"/>
      <c r="AA660" s="194"/>
      <c r="AT660" s="195" t="s">
        <v>172</v>
      </c>
      <c r="AU660" s="195" t="s">
        <v>87</v>
      </c>
      <c r="AV660" s="12" t="s">
        <v>170</v>
      </c>
      <c r="AW660" s="12" t="s">
        <v>33</v>
      </c>
      <c r="AX660" s="12" t="s">
        <v>84</v>
      </c>
      <c r="AY660" s="195" t="s">
        <v>165</v>
      </c>
    </row>
    <row r="661" spans="2:65" s="1" customFormat="1" ht="16.5" customHeight="1">
      <c r="B661" s="135"/>
      <c r="C661" s="204" t="s">
        <v>559</v>
      </c>
      <c r="D661" s="204" t="s">
        <v>376</v>
      </c>
      <c r="E661" s="205" t="s">
        <v>845</v>
      </c>
      <c r="F661" s="296" t="s">
        <v>846</v>
      </c>
      <c r="G661" s="296"/>
      <c r="H661" s="296"/>
      <c r="I661" s="296"/>
      <c r="J661" s="206" t="s">
        <v>169</v>
      </c>
      <c r="K661" s="207">
        <v>9.5000000000000001E-2</v>
      </c>
      <c r="L661" s="297">
        <v>0</v>
      </c>
      <c r="M661" s="297"/>
      <c r="N661" s="298">
        <f>ROUND(L661*K661,3)</f>
        <v>0</v>
      </c>
      <c r="O661" s="283"/>
      <c r="P661" s="283"/>
      <c r="Q661" s="283"/>
      <c r="R661" s="138"/>
      <c r="T661" s="169" t="s">
        <v>5</v>
      </c>
      <c r="U661" s="47" t="s">
        <v>45</v>
      </c>
      <c r="V661" s="39"/>
      <c r="W661" s="170">
        <f>V661*K661</f>
        <v>0</v>
      </c>
      <c r="X661" s="170">
        <v>0</v>
      </c>
      <c r="Y661" s="170">
        <f>X661*K661</f>
        <v>0</v>
      </c>
      <c r="Z661" s="170">
        <v>0</v>
      </c>
      <c r="AA661" s="171">
        <f>Z661*K661</f>
        <v>0</v>
      </c>
      <c r="AR661" s="22" t="s">
        <v>184</v>
      </c>
      <c r="AT661" s="22" t="s">
        <v>376</v>
      </c>
      <c r="AU661" s="22" t="s">
        <v>87</v>
      </c>
      <c r="AY661" s="22" t="s">
        <v>165</v>
      </c>
      <c r="BE661" s="109">
        <f>IF(U661="základná",N661,0)</f>
        <v>0</v>
      </c>
      <c r="BF661" s="109">
        <f>IF(U661="znížená",N661,0)</f>
        <v>0</v>
      </c>
      <c r="BG661" s="109">
        <f>IF(U661="zákl. prenesená",N661,0)</f>
        <v>0</v>
      </c>
      <c r="BH661" s="109">
        <f>IF(U661="zníž. prenesená",N661,0)</f>
        <v>0</v>
      </c>
      <c r="BI661" s="109">
        <f>IF(U661="nulová",N661,0)</f>
        <v>0</v>
      </c>
      <c r="BJ661" s="22" t="s">
        <v>87</v>
      </c>
      <c r="BK661" s="172">
        <f>ROUND(L661*K661,3)</f>
        <v>0</v>
      </c>
      <c r="BL661" s="22" t="s">
        <v>170</v>
      </c>
      <c r="BM661" s="22" t="s">
        <v>847</v>
      </c>
    </row>
    <row r="662" spans="2:65" s="11" customFormat="1" ht="16.5" customHeight="1">
      <c r="B662" s="180"/>
      <c r="C662" s="181"/>
      <c r="D662" s="181"/>
      <c r="E662" s="182" t="s">
        <v>5</v>
      </c>
      <c r="F662" s="290" t="s">
        <v>848</v>
      </c>
      <c r="G662" s="291"/>
      <c r="H662" s="291"/>
      <c r="I662" s="291"/>
      <c r="J662" s="181"/>
      <c r="K662" s="183">
        <v>9.5000000000000001E-2</v>
      </c>
      <c r="L662" s="181"/>
      <c r="M662" s="181"/>
      <c r="N662" s="181"/>
      <c r="O662" s="181"/>
      <c r="P662" s="181"/>
      <c r="Q662" s="181"/>
      <c r="R662" s="184"/>
      <c r="T662" s="185"/>
      <c r="U662" s="181"/>
      <c r="V662" s="181"/>
      <c r="W662" s="181"/>
      <c r="X662" s="181"/>
      <c r="Y662" s="181"/>
      <c r="Z662" s="181"/>
      <c r="AA662" s="186"/>
      <c r="AT662" s="187" t="s">
        <v>172</v>
      </c>
      <c r="AU662" s="187" t="s">
        <v>87</v>
      </c>
      <c r="AV662" s="11" t="s">
        <v>87</v>
      </c>
      <c r="AW662" s="11" t="s">
        <v>33</v>
      </c>
      <c r="AX662" s="11" t="s">
        <v>78</v>
      </c>
      <c r="AY662" s="187" t="s">
        <v>165</v>
      </c>
    </row>
    <row r="663" spans="2:65" s="12" customFormat="1" ht="16.5" customHeight="1">
      <c r="B663" s="188"/>
      <c r="C663" s="189"/>
      <c r="D663" s="189"/>
      <c r="E663" s="190" t="s">
        <v>5</v>
      </c>
      <c r="F663" s="288" t="s">
        <v>175</v>
      </c>
      <c r="G663" s="289"/>
      <c r="H663" s="289"/>
      <c r="I663" s="289"/>
      <c r="J663" s="189"/>
      <c r="K663" s="191">
        <v>9.5000000000000001E-2</v>
      </c>
      <c r="L663" s="189"/>
      <c r="M663" s="189"/>
      <c r="N663" s="189"/>
      <c r="O663" s="189"/>
      <c r="P663" s="189"/>
      <c r="Q663" s="189"/>
      <c r="R663" s="192"/>
      <c r="T663" s="193"/>
      <c r="U663" s="189"/>
      <c r="V663" s="189"/>
      <c r="W663" s="189"/>
      <c r="X663" s="189"/>
      <c r="Y663" s="189"/>
      <c r="Z663" s="189"/>
      <c r="AA663" s="194"/>
      <c r="AT663" s="195" t="s">
        <v>172</v>
      </c>
      <c r="AU663" s="195" t="s">
        <v>87</v>
      </c>
      <c r="AV663" s="12" t="s">
        <v>170</v>
      </c>
      <c r="AW663" s="12" t="s">
        <v>33</v>
      </c>
      <c r="AX663" s="12" t="s">
        <v>84</v>
      </c>
      <c r="AY663" s="195" t="s">
        <v>165</v>
      </c>
    </row>
    <row r="664" spans="2:65" s="1" customFormat="1" ht="16.5" customHeight="1">
      <c r="B664" s="135"/>
      <c r="C664" s="164" t="s">
        <v>849</v>
      </c>
      <c r="D664" s="164" t="s">
        <v>166</v>
      </c>
      <c r="E664" s="165" t="s">
        <v>850</v>
      </c>
      <c r="F664" s="281" t="s">
        <v>851</v>
      </c>
      <c r="G664" s="281"/>
      <c r="H664" s="281"/>
      <c r="I664" s="281"/>
      <c r="J664" s="166" t="s">
        <v>227</v>
      </c>
      <c r="K664" s="167">
        <v>15</v>
      </c>
      <c r="L664" s="282">
        <v>0</v>
      </c>
      <c r="M664" s="282"/>
      <c r="N664" s="283">
        <f>ROUND(L664*K664,3)</f>
        <v>0</v>
      </c>
      <c r="O664" s="283"/>
      <c r="P664" s="283"/>
      <c r="Q664" s="283"/>
      <c r="R664" s="138"/>
      <c r="T664" s="169" t="s">
        <v>5</v>
      </c>
      <c r="U664" s="47" t="s">
        <v>45</v>
      </c>
      <c r="V664" s="39"/>
      <c r="W664" s="170">
        <f>V664*K664</f>
        <v>0</v>
      </c>
      <c r="X664" s="170">
        <v>0</v>
      </c>
      <c r="Y664" s="170">
        <f>X664*K664</f>
        <v>0</v>
      </c>
      <c r="Z664" s="170">
        <v>0</v>
      </c>
      <c r="AA664" s="171">
        <f>Z664*K664</f>
        <v>0</v>
      </c>
      <c r="AR664" s="22" t="s">
        <v>170</v>
      </c>
      <c r="AT664" s="22" t="s">
        <v>166</v>
      </c>
      <c r="AU664" s="22" t="s">
        <v>87</v>
      </c>
      <c r="AY664" s="22" t="s">
        <v>165</v>
      </c>
      <c r="BE664" s="109">
        <f>IF(U664="základná",N664,0)</f>
        <v>0</v>
      </c>
      <c r="BF664" s="109">
        <f>IF(U664="znížená",N664,0)</f>
        <v>0</v>
      </c>
      <c r="BG664" s="109">
        <f>IF(U664="zákl. prenesená",N664,0)</f>
        <v>0</v>
      </c>
      <c r="BH664" s="109">
        <f>IF(U664="zníž. prenesená",N664,0)</f>
        <v>0</v>
      </c>
      <c r="BI664" s="109">
        <f>IF(U664="nulová",N664,0)</f>
        <v>0</v>
      </c>
      <c r="BJ664" s="22" t="s">
        <v>87</v>
      </c>
      <c r="BK664" s="172">
        <f>ROUND(L664*K664,3)</f>
        <v>0</v>
      </c>
      <c r="BL664" s="22" t="s">
        <v>170</v>
      </c>
      <c r="BM664" s="22" t="s">
        <v>852</v>
      </c>
    </row>
    <row r="665" spans="2:65" s="11" customFormat="1" ht="16.5" customHeight="1">
      <c r="B665" s="180"/>
      <c r="C665" s="181"/>
      <c r="D665" s="181"/>
      <c r="E665" s="182" t="s">
        <v>5</v>
      </c>
      <c r="F665" s="290" t="s">
        <v>853</v>
      </c>
      <c r="G665" s="291"/>
      <c r="H665" s="291"/>
      <c r="I665" s="291"/>
      <c r="J665" s="181"/>
      <c r="K665" s="183">
        <v>15</v>
      </c>
      <c r="L665" s="181"/>
      <c r="M665" s="181"/>
      <c r="N665" s="181"/>
      <c r="O665" s="181"/>
      <c r="P665" s="181"/>
      <c r="Q665" s="181"/>
      <c r="R665" s="184"/>
      <c r="T665" s="185"/>
      <c r="U665" s="181"/>
      <c r="V665" s="181"/>
      <c r="W665" s="181"/>
      <c r="X665" s="181"/>
      <c r="Y665" s="181"/>
      <c r="Z665" s="181"/>
      <c r="AA665" s="186"/>
      <c r="AT665" s="187" t="s">
        <v>172</v>
      </c>
      <c r="AU665" s="187" t="s">
        <v>87</v>
      </c>
      <c r="AV665" s="11" t="s">
        <v>87</v>
      </c>
      <c r="AW665" s="11" t="s">
        <v>33</v>
      </c>
      <c r="AX665" s="11" t="s">
        <v>78</v>
      </c>
      <c r="AY665" s="187" t="s">
        <v>165</v>
      </c>
    </row>
    <row r="666" spans="2:65" s="12" customFormat="1" ht="16.5" customHeight="1">
      <c r="B666" s="188"/>
      <c r="C666" s="189"/>
      <c r="D666" s="189"/>
      <c r="E666" s="190" t="s">
        <v>5</v>
      </c>
      <c r="F666" s="288" t="s">
        <v>175</v>
      </c>
      <c r="G666" s="289"/>
      <c r="H666" s="289"/>
      <c r="I666" s="289"/>
      <c r="J666" s="189"/>
      <c r="K666" s="191">
        <v>15</v>
      </c>
      <c r="L666" s="189"/>
      <c r="M666" s="189"/>
      <c r="N666" s="189"/>
      <c r="O666" s="189"/>
      <c r="P666" s="189"/>
      <c r="Q666" s="189"/>
      <c r="R666" s="192"/>
      <c r="T666" s="193"/>
      <c r="U666" s="189"/>
      <c r="V666" s="189"/>
      <c r="W666" s="189"/>
      <c r="X666" s="189"/>
      <c r="Y666" s="189"/>
      <c r="Z666" s="189"/>
      <c r="AA666" s="194"/>
      <c r="AT666" s="195" t="s">
        <v>172</v>
      </c>
      <c r="AU666" s="195" t="s">
        <v>87</v>
      </c>
      <c r="AV666" s="12" t="s">
        <v>170</v>
      </c>
      <c r="AW666" s="12" t="s">
        <v>33</v>
      </c>
      <c r="AX666" s="12" t="s">
        <v>84</v>
      </c>
      <c r="AY666" s="195" t="s">
        <v>165</v>
      </c>
    </row>
    <row r="667" spans="2:65" s="1" customFormat="1" ht="25.5" customHeight="1">
      <c r="B667" s="135"/>
      <c r="C667" s="204" t="s">
        <v>563</v>
      </c>
      <c r="D667" s="204" t="s">
        <v>376</v>
      </c>
      <c r="E667" s="205" t="s">
        <v>854</v>
      </c>
      <c r="F667" s="296" t="s">
        <v>855</v>
      </c>
      <c r="G667" s="296"/>
      <c r="H667" s="296"/>
      <c r="I667" s="296"/>
      <c r="J667" s="206" t="s">
        <v>169</v>
      </c>
      <c r="K667" s="207">
        <v>0.39400000000000002</v>
      </c>
      <c r="L667" s="297">
        <v>0</v>
      </c>
      <c r="M667" s="297"/>
      <c r="N667" s="298">
        <f>ROUND(L667*K667,3)</f>
        <v>0</v>
      </c>
      <c r="O667" s="283"/>
      <c r="P667" s="283"/>
      <c r="Q667" s="283"/>
      <c r="R667" s="138"/>
      <c r="T667" s="169" t="s">
        <v>5</v>
      </c>
      <c r="U667" s="47" t="s">
        <v>45</v>
      </c>
      <c r="V667" s="39"/>
      <c r="W667" s="170">
        <f>V667*K667</f>
        <v>0</v>
      </c>
      <c r="X667" s="170">
        <v>0</v>
      </c>
      <c r="Y667" s="170">
        <f>X667*K667</f>
        <v>0</v>
      </c>
      <c r="Z667" s="170">
        <v>0</v>
      </c>
      <c r="AA667" s="171">
        <f>Z667*K667</f>
        <v>0</v>
      </c>
      <c r="AR667" s="22" t="s">
        <v>184</v>
      </c>
      <c r="AT667" s="22" t="s">
        <v>376</v>
      </c>
      <c r="AU667" s="22" t="s">
        <v>87</v>
      </c>
      <c r="AY667" s="22" t="s">
        <v>165</v>
      </c>
      <c r="BE667" s="109">
        <f>IF(U667="základná",N667,0)</f>
        <v>0</v>
      </c>
      <c r="BF667" s="109">
        <f>IF(U667="znížená",N667,0)</f>
        <v>0</v>
      </c>
      <c r="BG667" s="109">
        <f>IF(U667="zákl. prenesená",N667,0)</f>
        <v>0</v>
      </c>
      <c r="BH667" s="109">
        <f>IF(U667="zníž. prenesená",N667,0)</f>
        <v>0</v>
      </c>
      <c r="BI667" s="109">
        <f>IF(U667="nulová",N667,0)</f>
        <v>0</v>
      </c>
      <c r="BJ667" s="22" t="s">
        <v>87</v>
      </c>
      <c r="BK667" s="172">
        <f>ROUND(L667*K667,3)</f>
        <v>0</v>
      </c>
      <c r="BL667" s="22" t="s">
        <v>170</v>
      </c>
      <c r="BM667" s="22" t="s">
        <v>856</v>
      </c>
    </row>
    <row r="668" spans="2:65" s="11" customFormat="1" ht="16.5" customHeight="1">
      <c r="B668" s="180"/>
      <c r="C668" s="181"/>
      <c r="D668" s="181"/>
      <c r="E668" s="182" t="s">
        <v>5</v>
      </c>
      <c r="F668" s="290" t="s">
        <v>857</v>
      </c>
      <c r="G668" s="291"/>
      <c r="H668" s="291"/>
      <c r="I668" s="291"/>
      <c r="J668" s="181"/>
      <c r="K668" s="183">
        <v>0.39400000000000002</v>
      </c>
      <c r="L668" s="181"/>
      <c r="M668" s="181"/>
      <c r="N668" s="181"/>
      <c r="O668" s="181"/>
      <c r="P668" s="181"/>
      <c r="Q668" s="181"/>
      <c r="R668" s="184"/>
      <c r="T668" s="185"/>
      <c r="U668" s="181"/>
      <c r="V668" s="181"/>
      <c r="W668" s="181"/>
      <c r="X668" s="181"/>
      <c r="Y668" s="181"/>
      <c r="Z668" s="181"/>
      <c r="AA668" s="186"/>
      <c r="AT668" s="187" t="s">
        <v>172</v>
      </c>
      <c r="AU668" s="187" t="s">
        <v>87</v>
      </c>
      <c r="AV668" s="11" t="s">
        <v>87</v>
      </c>
      <c r="AW668" s="11" t="s">
        <v>33</v>
      </c>
      <c r="AX668" s="11" t="s">
        <v>78</v>
      </c>
      <c r="AY668" s="187" t="s">
        <v>165</v>
      </c>
    </row>
    <row r="669" spans="2:65" s="12" customFormat="1" ht="16.5" customHeight="1">
      <c r="B669" s="188"/>
      <c r="C669" s="189"/>
      <c r="D669" s="189"/>
      <c r="E669" s="190" t="s">
        <v>5</v>
      </c>
      <c r="F669" s="288" t="s">
        <v>175</v>
      </c>
      <c r="G669" s="289"/>
      <c r="H669" s="289"/>
      <c r="I669" s="289"/>
      <c r="J669" s="189"/>
      <c r="K669" s="191">
        <v>0.39400000000000002</v>
      </c>
      <c r="L669" s="189"/>
      <c r="M669" s="189"/>
      <c r="N669" s="189"/>
      <c r="O669" s="189"/>
      <c r="P669" s="189"/>
      <c r="Q669" s="189"/>
      <c r="R669" s="192"/>
      <c r="T669" s="193"/>
      <c r="U669" s="189"/>
      <c r="V669" s="189"/>
      <c r="W669" s="189"/>
      <c r="X669" s="189"/>
      <c r="Y669" s="189"/>
      <c r="Z669" s="189"/>
      <c r="AA669" s="194"/>
      <c r="AT669" s="195" t="s">
        <v>172</v>
      </c>
      <c r="AU669" s="195" t="s">
        <v>87</v>
      </c>
      <c r="AV669" s="12" t="s">
        <v>170</v>
      </c>
      <c r="AW669" s="12" t="s">
        <v>33</v>
      </c>
      <c r="AX669" s="12" t="s">
        <v>84</v>
      </c>
      <c r="AY669" s="195" t="s">
        <v>165</v>
      </c>
    </row>
    <row r="670" spans="2:65" s="1" customFormat="1" ht="25.5" customHeight="1">
      <c r="B670" s="135"/>
      <c r="C670" s="164" t="s">
        <v>858</v>
      </c>
      <c r="D670" s="164" t="s">
        <v>166</v>
      </c>
      <c r="E670" s="165" t="s">
        <v>859</v>
      </c>
      <c r="F670" s="281" t="s">
        <v>860</v>
      </c>
      <c r="G670" s="281"/>
      <c r="H670" s="281"/>
      <c r="I670" s="281"/>
      <c r="J670" s="166" t="s">
        <v>218</v>
      </c>
      <c r="K670" s="167">
        <v>1</v>
      </c>
      <c r="L670" s="282">
        <v>0</v>
      </c>
      <c r="M670" s="282"/>
      <c r="N670" s="283">
        <f>ROUND(L670*K670,3)</f>
        <v>0</v>
      </c>
      <c r="O670" s="283"/>
      <c r="P670" s="283"/>
      <c r="Q670" s="283"/>
      <c r="R670" s="138"/>
      <c r="T670" s="169" t="s">
        <v>5</v>
      </c>
      <c r="U670" s="47" t="s">
        <v>45</v>
      </c>
      <c r="V670" s="39"/>
      <c r="W670" s="170">
        <f>V670*K670</f>
        <v>0</v>
      </c>
      <c r="X670" s="170">
        <v>0</v>
      </c>
      <c r="Y670" s="170">
        <f>X670*K670</f>
        <v>0</v>
      </c>
      <c r="Z670" s="170">
        <v>0</v>
      </c>
      <c r="AA670" s="171">
        <f>Z670*K670</f>
        <v>0</v>
      </c>
      <c r="AR670" s="22" t="s">
        <v>170</v>
      </c>
      <c r="AT670" s="22" t="s">
        <v>166</v>
      </c>
      <c r="AU670" s="22" t="s">
        <v>87</v>
      </c>
      <c r="AY670" s="22" t="s">
        <v>165</v>
      </c>
      <c r="BE670" s="109">
        <f>IF(U670="základná",N670,0)</f>
        <v>0</v>
      </c>
      <c r="BF670" s="109">
        <f>IF(U670="znížená",N670,0)</f>
        <v>0</v>
      </c>
      <c r="BG670" s="109">
        <f>IF(U670="zákl. prenesená",N670,0)</f>
        <v>0</v>
      </c>
      <c r="BH670" s="109">
        <f>IF(U670="zníž. prenesená",N670,0)</f>
        <v>0</v>
      </c>
      <c r="BI670" s="109">
        <f>IF(U670="nulová",N670,0)</f>
        <v>0</v>
      </c>
      <c r="BJ670" s="22" t="s">
        <v>87</v>
      </c>
      <c r="BK670" s="172">
        <f>ROUND(L670*K670,3)</f>
        <v>0</v>
      </c>
      <c r="BL670" s="22" t="s">
        <v>170</v>
      </c>
      <c r="BM670" s="22" t="s">
        <v>861</v>
      </c>
    </row>
    <row r="671" spans="2:65" s="1" customFormat="1" ht="25.5" customHeight="1">
      <c r="B671" s="135"/>
      <c r="C671" s="204" t="s">
        <v>566</v>
      </c>
      <c r="D671" s="204" t="s">
        <v>376</v>
      </c>
      <c r="E671" s="205" t="s">
        <v>862</v>
      </c>
      <c r="F671" s="296" t="s">
        <v>863</v>
      </c>
      <c r="G671" s="296"/>
      <c r="H671" s="296"/>
      <c r="I671" s="296"/>
      <c r="J671" s="206" t="s">
        <v>218</v>
      </c>
      <c r="K671" s="207">
        <v>1</v>
      </c>
      <c r="L671" s="297">
        <v>0</v>
      </c>
      <c r="M671" s="297"/>
      <c r="N671" s="298">
        <f>ROUND(L671*K671,3)</f>
        <v>0</v>
      </c>
      <c r="O671" s="283"/>
      <c r="P671" s="283"/>
      <c r="Q671" s="283"/>
      <c r="R671" s="138"/>
      <c r="T671" s="169" t="s">
        <v>5</v>
      </c>
      <c r="U671" s="47" t="s">
        <v>45</v>
      </c>
      <c r="V671" s="39"/>
      <c r="W671" s="170">
        <f>V671*K671</f>
        <v>0</v>
      </c>
      <c r="X671" s="170">
        <v>0</v>
      </c>
      <c r="Y671" s="170">
        <f>X671*K671</f>
        <v>0</v>
      </c>
      <c r="Z671" s="170">
        <v>0</v>
      </c>
      <c r="AA671" s="171">
        <f>Z671*K671</f>
        <v>0</v>
      </c>
      <c r="AR671" s="22" t="s">
        <v>184</v>
      </c>
      <c r="AT671" s="22" t="s">
        <v>376</v>
      </c>
      <c r="AU671" s="22" t="s">
        <v>87</v>
      </c>
      <c r="AY671" s="22" t="s">
        <v>165</v>
      </c>
      <c r="BE671" s="109">
        <f>IF(U671="základná",N671,0)</f>
        <v>0</v>
      </c>
      <c r="BF671" s="109">
        <f>IF(U671="znížená",N671,0)</f>
        <v>0</v>
      </c>
      <c r="BG671" s="109">
        <f>IF(U671="zákl. prenesená",N671,0)</f>
        <v>0</v>
      </c>
      <c r="BH671" s="109">
        <f>IF(U671="zníž. prenesená",N671,0)</f>
        <v>0</v>
      </c>
      <c r="BI671" s="109">
        <f>IF(U671="nulová",N671,0)</f>
        <v>0</v>
      </c>
      <c r="BJ671" s="22" t="s">
        <v>87</v>
      </c>
      <c r="BK671" s="172">
        <f>ROUND(L671*K671,3)</f>
        <v>0</v>
      </c>
      <c r="BL671" s="22" t="s">
        <v>170</v>
      </c>
      <c r="BM671" s="22" t="s">
        <v>864</v>
      </c>
    </row>
    <row r="672" spans="2:65" s="1" customFormat="1" ht="51" customHeight="1">
      <c r="B672" s="135"/>
      <c r="C672" s="164" t="s">
        <v>865</v>
      </c>
      <c r="D672" s="164" t="s">
        <v>166</v>
      </c>
      <c r="E672" s="165" t="s">
        <v>866</v>
      </c>
      <c r="F672" s="281" t="s">
        <v>867</v>
      </c>
      <c r="G672" s="281"/>
      <c r="H672" s="281"/>
      <c r="I672" s="281"/>
      <c r="J672" s="166" t="s">
        <v>169</v>
      </c>
      <c r="K672" s="167">
        <v>0.48899999999999999</v>
      </c>
      <c r="L672" s="282">
        <v>0</v>
      </c>
      <c r="M672" s="282"/>
      <c r="N672" s="283">
        <f>ROUND(L672*K672,3)</f>
        <v>0</v>
      </c>
      <c r="O672" s="283"/>
      <c r="P672" s="283"/>
      <c r="Q672" s="283"/>
      <c r="R672" s="138"/>
      <c r="T672" s="169" t="s">
        <v>5</v>
      </c>
      <c r="U672" s="47" t="s">
        <v>45</v>
      </c>
      <c r="V672" s="39"/>
      <c r="W672" s="170">
        <f>V672*K672</f>
        <v>0</v>
      </c>
      <c r="X672" s="170">
        <v>0</v>
      </c>
      <c r="Y672" s="170">
        <f>X672*K672</f>
        <v>0</v>
      </c>
      <c r="Z672" s="170">
        <v>0</v>
      </c>
      <c r="AA672" s="171">
        <f>Z672*K672</f>
        <v>0</v>
      </c>
      <c r="AR672" s="22" t="s">
        <v>170</v>
      </c>
      <c r="AT672" s="22" t="s">
        <v>166</v>
      </c>
      <c r="AU672" s="22" t="s">
        <v>87</v>
      </c>
      <c r="AY672" s="22" t="s">
        <v>165</v>
      </c>
      <c r="BE672" s="109">
        <f>IF(U672="základná",N672,0)</f>
        <v>0</v>
      </c>
      <c r="BF672" s="109">
        <f>IF(U672="znížená",N672,0)</f>
        <v>0</v>
      </c>
      <c r="BG672" s="109">
        <f>IF(U672="zákl. prenesená",N672,0)</f>
        <v>0</v>
      </c>
      <c r="BH672" s="109">
        <f>IF(U672="zníž. prenesená",N672,0)</f>
        <v>0</v>
      </c>
      <c r="BI672" s="109">
        <f>IF(U672="nulová",N672,0)</f>
        <v>0</v>
      </c>
      <c r="BJ672" s="22" t="s">
        <v>87</v>
      </c>
      <c r="BK672" s="172">
        <f>ROUND(L672*K672,3)</f>
        <v>0</v>
      </c>
      <c r="BL672" s="22" t="s">
        <v>170</v>
      </c>
      <c r="BM672" s="22" t="s">
        <v>868</v>
      </c>
    </row>
    <row r="673" spans="2:65" s="11" customFormat="1" ht="16.5" customHeight="1">
      <c r="B673" s="180"/>
      <c r="C673" s="181"/>
      <c r="D673" s="181"/>
      <c r="E673" s="182" t="s">
        <v>5</v>
      </c>
      <c r="F673" s="290" t="s">
        <v>869</v>
      </c>
      <c r="G673" s="291"/>
      <c r="H673" s="291"/>
      <c r="I673" s="291"/>
      <c r="J673" s="181"/>
      <c r="K673" s="183">
        <v>0.48899999999999999</v>
      </c>
      <c r="L673" s="181"/>
      <c r="M673" s="181"/>
      <c r="N673" s="181"/>
      <c r="O673" s="181"/>
      <c r="P673" s="181"/>
      <c r="Q673" s="181"/>
      <c r="R673" s="184"/>
      <c r="T673" s="185"/>
      <c r="U673" s="181"/>
      <c r="V673" s="181"/>
      <c r="W673" s="181"/>
      <c r="X673" s="181"/>
      <c r="Y673" s="181"/>
      <c r="Z673" s="181"/>
      <c r="AA673" s="186"/>
      <c r="AT673" s="187" t="s">
        <v>172</v>
      </c>
      <c r="AU673" s="187" t="s">
        <v>87</v>
      </c>
      <c r="AV673" s="11" t="s">
        <v>87</v>
      </c>
      <c r="AW673" s="11" t="s">
        <v>33</v>
      </c>
      <c r="AX673" s="11" t="s">
        <v>78</v>
      </c>
      <c r="AY673" s="187" t="s">
        <v>165</v>
      </c>
    </row>
    <row r="674" spans="2:65" s="12" customFormat="1" ht="16.5" customHeight="1">
      <c r="B674" s="188"/>
      <c r="C674" s="189"/>
      <c r="D674" s="189"/>
      <c r="E674" s="190" t="s">
        <v>5</v>
      </c>
      <c r="F674" s="288" t="s">
        <v>175</v>
      </c>
      <c r="G674" s="289"/>
      <c r="H674" s="289"/>
      <c r="I674" s="289"/>
      <c r="J674" s="189"/>
      <c r="K674" s="191">
        <v>0.48899999999999999</v>
      </c>
      <c r="L674" s="189"/>
      <c r="M674" s="189"/>
      <c r="N674" s="189"/>
      <c r="O674" s="189"/>
      <c r="P674" s="189"/>
      <c r="Q674" s="189"/>
      <c r="R674" s="192"/>
      <c r="T674" s="193"/>
      <c r="U674" s="189"/>
      <c r="V674" s="189"/>
      <c r="W674" s="189"/>
      <c r="X674" s="189"/>
      <c r="Y674" s="189"/>
      <c r="Z674" s="189"/>
      <c r="AA674" s="194"/>
      <c r="AT674" s="195" t="s">
        <v>172</v>
      </c>
      <c r="AU674" s="195" t="s">
        <v>87</v>
      </c>
      <c r="AV674" s="12" t="s">
        <v>170</v>
      </c>
      <c r="AW674" s="12" t="s">
        <v>33</v>
      </c>
      <c r="AX674" s="12" t="s">
        <v>84</v>
      </c>
      <c r="AY674" s="195" t="s">
        <v>165</v>
      </c>
    </row>
    <row r="675" spans="2:65" s="1" customFormat="1" ht="25.5" customHeight="1">
      <c r="B675" s="135"/>
      <c r="C675" s="164" t="s">
        <v>570</v>
      </c>
      <c r="D675" s="164" t="s">
        <v>166</v>
      </c>
      <c r="E675" s="165" t="s">
        <v>814</v>
      </c>
      <c r="F675" s="281" t="s">
        <v>815</v>
      </c>
      <c r="G675" s="281"/>
      <c r="H675" s="281"/>
      <c r="I675" s="281"/>
      <c r="J675" s="166" t="s">
        <v>533</v>
      </c>
      <c r="K675" s="168">
        <v>0</v>
      </c>
      <c r="L675" s="282">
        <v>0</v>
      </c>
      <c r="M675" s="282"/>
      <c r="N675" s="283">
        <f>ROUND(L675*K675,3)</f>
        <v>0</v>
      </c>
      <c r="O675" s="283"/>
      <c r="P675" s="283"/>
      <c r="Q675" s="283"/>
      <c r="R675" s="138"/>
      <c r="T675" s="169" t="s">
        <v>5</v>
      </c>
      <c r="U675" s="47" t="s">
        <v>45</v>
      </c>
      <c r="V675" s="39"/>
      <c r="W675" s="170">
        <f>V675*K675</f>
        <v>0</v>
      </c>
      <c r="X675" s="170">
        <v>0</v>
      </c>
      <c r="Y675" s="170">
        <f>X675*K675</f>
        <v>0</v>
      </c>
      <c r="Z675" s="170">
        <v>0</v>
      </c>
      <c r="AA675" s="171">
        <f>Z675*K675</f>
        <v>0</v>
      </c>
      <c r="AR675" s="22" t="s">
        <v>170</v>
      </c>
      <c r="AT675" s="22" t="s">
        <v>166</v>
      </c>
      <c r="AU675" s="22" t="s">
        <v>87</v>
      </c>
      <c r="AY675" s="22" t="s">
        <v>165</v>
      </c>
      <c r="BE675" s="109">
        <f>IF(U675="základná",N675,0)</f>
        <v>0</v>
      </c>
      <c r="BF675" s="109">
        <f>IF(U675="znížená",N675,0)</f>
        <v>0</v>
      </c>
      <c r="BG675" s="109">
        <f>IF(U675="zákl. prenesená",N675,0)</f>
        <v>0</v>
      </c>
      <c r="BH675" s="109">
        <f>IF(U675="zníž. prenesená",N675,0)</f>
        <v>0</v>
      </c>
      <c r="BI675" s="109">
        <f>IF(U675="nulová",N675,0)</f>
        <v>0</v>
      </c>
      <c r="BJ675" s="22" t="s">
        <v>87</v>
      </c>
      <c r="BK675" s="172">
        <f>ROUND(L675*K675,3)</f>
        <v>0</v>
      </c>
      <c r="BL675" s="22" t="s">
        <v>170</v>
      </c>
      <c r="BM675" s="22" t="s">
        <v>870</v>
      </c>
    </row>
    <row r="676" spans="2:65" s="9" customFormat="1" ht="29.85" customHeight="1">
      <c r="B676" s="153"/>
      <c r="C676" s="154"/>
      <c r="D676" s="163" t="s">
        <v>131</v>
      </c>
      <c r="E676" s="163"/>
      <c r="F676" s="163"/>
      <c r="G676" s="163"/>
      <c r="H676" s="163"/>
      <c r="I676" s="163"/>
      <c r="J676" s="163"/>
      <c r="K676" s="163"/>
      <c r="L676" s="163"/>
      <c r="M676" s="163"/>
      <c r="N676" s="306">
        <f>BK676</f>
        <v>0</v>
      </c>
      <c r="O676" s="307"/>
      <c r="P676" s="307"/>
      <c r="Q676" s="307"/>
      <c r="R676" s="156"/>
      <c r="T676" s="157"/>
      <c r="U676" s="154"/>
      <c r="V676" s="154"/>
      <c r="W676" s="158">
        <f>SUM(W677:W691)</f>
        <v>0</v>
      </c>
      <c r="X676" s="154"/>
      <c r="Y676" s="158">
        <f>SUM(Y677:Y691)</f>
        <v>0</v>
      </c>
      <c r="Z676" s="154"/>
      <c r="AA676" s="159">
        <f>SUM(AA677:AA691)</f>
        <v>0</v>
      </c>
      <c r="AR676" s="160" t="s">
        <v>84</v>
      </c>
      <c r="AT676" s="161" t="s">
        <v>77</v>
      </c>
      <c r="AU676" s="161" t="s">
        <v>84</v>
      </c>
      <c r="AY676" s="160" t="s">
        <v>165</v>
      </c>
      <c r="BK676" s="162">
        <f>SUM(BK677:BK691)</f>
        <v>0</v>
      </c>
    </row>
    <row r="677" spans="2:65" s="1" customFormat="1" ht="25.5" customHeight="1">
      <c r="B677" s="135"/>
      <c r="C677" s="164" t="s">
        <v>871</v>
      </c>
      <c r="D677" s="164" t="s">
        <v>166</v>
      </c>
      <c r="E677" s="165" t="s">
        <v>872</v>
      </c>
      <c r="F677" s="281" t="s">
        <v>873</v>
      </c>
      <c r="G677" s="281"/>
      <c r="H677" s="281"/>
      <c r="I677" s="281"/>
      <c r="J677" s="166" t="s">
        <v>227</v>
      </c>
      <c r="K677" s="167">
        <v>46.24</v>
      </c>
      <c r="L677" s="282">
        <v>0</v>
      </c>
      <c r="M677" s="282"/>
      <c r="N677" s="283">
        <f>ROUND(L677*K677,3)</f>
        <v>0</v>
      </c>
      <c r="O677" s="283"/>
      <c r="P677" s="283"/>
      <c r="Q677" s="283"/>
      <c r="R677" s="138"/>
      <c r="T677" s="169" t="s">
        <v>5</v>
      </c>
      <c r="U677" s="47" t="s">
        <v>45</v>
      </c>
      <c r="V677" s="39"/>
      <c r="W677" s="170">
        <f>V677*K677</f>
        <v>0</v>
      </c>
      <c r="X677" s="170">
        <v>0</v>
      </c>
      <c r="Y677" s="170">
        <f>X677*K677</f>
        <v>0</v>
      </c>
      <c r="Z677" s="170">
        <v>0</v>
      </c>
      <c r="AA677" s="171">
        <f>Z677*K677</f>
        <v>0</v>
      </c>
      <c r="AR677" s="22" t="s">
        <v>170</v>
      </c>
      <c r="AT677" s="22" t="s">
        <v>166</v>
      </c>
      <c r="AU677" s="22" t="s">
        <v>87</v>
      </c>
      <c r="AY677" s="22" t="s">
        <v>165</v>
      </c>
      <c r="BE677" s="109">
        <f>IF(U677="základná",N677,0)</f>
        <v>0</v>
      </c>
      <c r="BF677" s="109">
        <f>IF(U677="znížená",N677,0)</f>
        <v>0</v>
      </c>
      <c r="BG677" s="109">
        <f>IF(U677="zákl. prenesená",N677,0)</f>
        <v>0</v>
      </c>
      <c r="BH677" s="109">
        <f>IF(U677="zníž. prenesená",N677,0)</f>
        <v>0</v>
      </c>
      <c r="BI677" s="109">
        <f>IF(U677="nulová",N677,0)</f>
        <v>0</v>
      </c>
      <c r="BJ677" s="22" t="s">
        <v>87</v>
      </c>
      <c r="BK677" s="172">
        <f>ROUND(L677*K677,3)</f>
        <v>0</v>
      </c>
      <c r="BL677" s="22" t="s">
        <v>170</v>
      </c>
      <c r="BM677" s="22" t="s">
        <v>874</v>
      </c>
    </row>
    <row r="678" spans="2:65" s="11" customFormat="1" ht="16.5" customHeight="1">
      <c r="B678" s="180"/>
      <c r="C678" s="181"/>
      <c r="D678" s="181"/>
      <c r="E678" s="182" t="s">
        <v>5</v>
      </c>
      <c r="F678" s="290" t="s">
        <v>875</v>
      </c>
      <c r="G678" s="291"/>
      <c r="H678" s="291"/>
      <c r="I678" s="291"/>
      <c r="J678" s="181"/>
      <c r="K678" s="183">
        <v>46.24</v>
      </c>
      <c r="L678" s="181"/>
      <c r="M678" s="181"/>
      <c r="N678" s="181"/>
      <c r="O678" s="181"/>
      <c r="P678" s="181"/>
      <c r="Q678" s="181"/>
      <c r="R678" s="184"/>
      <c r="T678" s="185"/>
      <c r="U678" s="181"/>
      <c r="V678" s="181"/>
      <c r="W678" s="181"/>
      <c r="X678" s="181"/>
      <c r="Y678" s="181"/>
      <c r="Z678" s="181"/>
      <c r="AA678" s="186"/>
      <c r="AT678" s="187" t="s">
        <v>172</v>
      </c>
      <c r="AU678" s="187" t="s">
        <v>87</v>
      </c>
      <c r="AV678" s="11" t="s">
        <v>87</v>
      </c>
      <c r="AW678" s="11" t="s">
        <v>33</v>
      </c>
      <c r="AX678" s="11" t="s">
        <v>78</v>
      </c>
      <c r="AY678" s="187" t="s">
        <v>165</v>
      </c>
    </row>
    <row r="679" spans="2:65" s="12" customFormat="1" ht="16.5" customHeight="1">
      <c r="B679" s="188"/>
      <c r="C679" s="189"/>
      <c r="D679" s="189"/>
      <c r="E679" s="190" t="s">
        <v>5</v>
      </c>
      <c r="F679" s="288" t="s">
        <v>175</v>
      </c>
      <c r="G679" s="289"/>
      <c r="H679" s="289"/>
      <c r="I679" s="289"/>
      <c r="J679" s="189"/>
      <c r="K679" s="191">
        <v>46.24</v>
      </c>
      <c r="L679" s="189"/>
      <c r="M679" s="189"/>
      <c r="N679" s="189"/>
      <c r="O679" s="189"/>
      <c r="P679" s="189"/>
      <c r="Q679" s="189"/>
      <c r="R679" s="192"/>
      <c r="T679" s="193"/>
      <c r="U679" s="189"/>
      <c r="V679" s="189"/>
      <c r="W679" s="189"/>
      <c r="X679" s="189"/>
      <c r="Y679" s="189"/>
      <c r="Z679" s="189"/>
      <c r="AA679" s="194"/>
      <c r="AT679" s="195" t="s">
        <v>172</v>
      </c>
      <c r="AU679" s="195" t="s">
        <v>87</v>
      </c>
      <c r="AV679" s="12" t="s">
        <v>170</v>
      </c>
      <c r="AW679" s="12" t="s">
        <v>33</v>
      </c>
      <c r="AX679" s="12" t="s">
        <v>84</v>
      </c>
      <c r="AY679" s="195" t="s">
        <v>165</v>
      </c>
    </row>
    <row r="680" spans="2:65" s="1" customFormat="1" ht="38.25" customHeight="1">
      <c r="B680" s="135"/>
      <c r="C680" s="164" t="s">
        <v>574</v>
      </c>
      <c r="D680" s="164" t="s">
        <v>166</v>
      </c>
      <c r="E680" s="165" t="s">
        <v>876</v>
      </c>
      <c r="F680" s="281" t="s">
        <v>877</v>
      </c>
      <c r="G680" s="281"/>
      <c r="H680" s="281"/>
      <c r="I680" s="281"/>
      <c r="J680" s="166" t="s">
        <v>399</v>
      </c>
      <c r="K680" s="167">
        <v>7.7</v>
      </c>
      <c r="L680" s="282">
        <v>0</v>
      </c>
      <c r="M680" s="282"/>
      <c r="N680" s="283">
        <f>ROUND(L680*K680,3)</f>
        <v>0</v>
      </c>
      <c r="O680" s="283"/>
      <c r="P680" s="283"/>
      <c r="Q680" s="283"/>
      <c r="R680" s="138"/>
      <c r="T680" s="169" t="s">
        <v>5</v>
      </c>
      <c r="U680" s="47" t="s">
        <v>45</v>
      </c>
      <c r="V680" s="39"/>
      <c r="W680" s="170">
        <f>V680*K680</f>
        <v>0</v>
      </c>
      <c r="X680" s="170">
        <v>0</v>
      </c>
      <c r="Y680" s="170">
        <f>X680*K680</f>
        <v>0</v>
      </c>
      <c r="Z680" s="170">
        <v>0</v>
      </c>
      <c r="AA680" s="171">
        <f>Z680*K680</f>
        <v>0</v>
      </c>
      <c r="AR680" s="22" t="s">
        <v>170</v>
      </c>
      <c r="AT680" s="22" t="s">
        <v>166</v>
      </c>
      <c r="AU680" s="22" t="s">
        <v>87</v>
      </c>
      <c r="AY680" s="22" t="s">
        <v>165</v>
      </c>
      <c r="BE680" s="109">
        <f>IF(U680="základná",N680,0)</f>
        <v>0</v>
      </c>
      <c r="BF680" s="109">
        <f>IF(U680="znížená",N680,0)</f>
        <v>0</v>
      </c>
      <c r="BG680" s="109">
        <f>IF(U680="zákl. prenesená",N680,0)</f>
        <v>0</v>
      </c>
      <c r="BH680" s="109">
        <f>IF(U680="zníž. prenesená",N680,0)</f>
        <v>0</v>
      </c>
      <c r="BI680" s="109">
        <f>IF(U680="nulová",N680,0)</f>
        <v>0</v>
      </c>
      <c r="BJ680" s="22" t="s">
        <v>87</v>
      </c>
      <c r="BK680" s="172">
        <f>ROUND(L680*K680,3)</f>
        <v>0</v>
      </c>
      <c r="BL680" s="22" t="s">
        <v>170</v>
      </c>
      <c r="BM680" s="22" t="s">
        <v>878</v>
      </c>
    </row>
    <row r="681" spans="2:65" s="1" customFormat="1" ht="38.25" customHeight="1">
      <c r="B681" s="135"/>
      <c r="C681" s="164" t="s">
        <v>879</v>
      </c>
      <c r="D681" s="164" t="s">
        <v>166</v>
      </c>
      <c r="E681" s="165" t="s">
        <v>880</v>
      </c>
      <c r="F681" s="281" t="s">
        <v>881</v>
      </c>
      <c r="G681" s="281"/>
      <c r="H681" s="281"/>
      <c r="I681" s="281"/>
      <c r="J681" s="166" t="s">
        <v>399</v>
      </c>
      <c r="K681" s="167">
        <v>5.7</v>
      </c>
      <c r="L681" s="282">
        <v>0</v>
      </c>
      <c r="M681" s="282"/>
      <c r="N681" s="283">
        <f>ROUND(L681*K681,3)</f>
        <v>0</v>
      </c>
      <c r="O681" s="283"/>
      <c r="P681" s="283"/>
      <c r="Q681" s="283"/>
      <c r="R681" s="138"/>
      <c r="T681" s="169" t="s">
        <v>5</v>
      </c>
      <c r="U681" s="47" t="s">
        <v>45</v>
      </c>
      <c r="V681" s="39"/>
      <c r="W681" s="170">
        <f>V681*K681</f>
        <v>0</v>
      </c>
      <c r="X681" s="170">
        <v>0</v>
      </c>
      <c r="Y681" s="170">
        <f>X681*K681</f>
        <v>0</v>
      </c>
      <c r="Z681" s="170">
        <v>0</v>
      </c>
      <c r="AA681" s="171">
        <f>Z681*K681</f>
        <v>0</v>
      </c>
      <c r="AR681" s="22" t="s">
        <v>170</v>
      </c>
      <c r="AT681" s="22" t="s">
        <v>166</v>
      </c>
      <c r="AU681" s="22" t="s">
        <v>87</v>
      </c>
      <c r="AY681" s="22" t="s">
        <v>165</v>
      </c>
      <c r="BE681" s="109">
        <f>IF(U681="základná",N681,0)</f>
        <v>0</v>
      </c>
      <c r="BF681" s="109">
        <f>IF(U681="znížená",N681,0)</f>
        <v>0</v>
      </c>
      <c r="BG681" s="109">
        <f>IF(U681="zákl. prenesená",N681,0)</f>
        <v>0</v>
      </c>
      <c r="BH681" s="109">
        <f>IF(U681="zníž. prenesená",N681,0)</f>
        <v>0</v>
      </c>
      <c r="BI681" s="109">
        <f>IF(U681="nulová",N681,0)</f>
        <v>0</v>
      </c>
      <c r="BJ681" s="22" t="s">
        <v>87</v>
      </c>
      <c r="BK681" s="172">
        <f>ROUND(L681*K681,3)</f>
        <v>0</v>
      </c>
      <c r="BL681" s="22" t="s">
        <v>170</v>
      </c>
      <c r="BM681" s="22" t="s">
        <v>882</v>
      </c>
    </row>
    <row r="682" spans="2:65" s="1" customFormat="1" ht="25.5" customHeight="1">
      <c r="B682" s="135"/>
      <c r="C682" s="164" t="s">
        <v>578</v>
      </c>
      <c r="D682" s="164" t="s">
        <v>166</v>
      </c>
      <c r="E682" s="165" t="s">
        <v>883</v>
      </c>
      <c r="F682" s="281" t="s">
        <v>884</v>
      </c>
      <c r="G682" s="281"/>
      <c r="H682" s="281"/>
      <c r="I682" s="281"/>
      <c r="J682" s="166" t="s">
        <v>399</v>
      </c>
      <c r="K682" s="167">
        <v>3.35</v>
      </c>
      <c r="L682" s="282">
        <v>0</v>
      </c>
      <c r="M682" s="282"/>
      <c r="N682" s="283">
        <f>ROUND(L682*K682,3)</f>
        <v>0</v>
      </c>
      <c r="O682" s="283"/>
      <c r="P682" s="283"/>
      <c r="Q682" s="283"/>
      <c r="R682" s="138"/>
      <c r="T682" s="169" t="s">
        <v>5</v>
      </c>
      <c r="U682" s="47" t="s">
        <v>45</v>
      </c>
      <c r="V682" s="39"/>
      <c r="W682" s="170">
        <f>V682*K682</f>
        <v>0</v>
      </c>
      <c r="X682" s="170">
        <v>0</v>
      </c>
      <c r="Y682" s="170">
        <f>X682*K682</f>
        <v>0</v>
      </c>
      <c r="Z682" s="170">
        <v>0</v>
      </c>
      <c r="AA682" s="171">
        <f>Z682*K682</f>
        <v>0</v>
      </c>
      <c r="AR682" s="22" t="s">
        <v>170</v>
      </c>
      <c r="AT682" s="22" t="s">
        <v>166</v>
      </c>
      <c r="AU682" s="22" t="s">
        <v>87</v>
      </c>
      <c r="AY682" s="22" t="s">
        <v>165</v>
      </c>
      <c r="BE682" s="109">
        <f>IF(U682="základná",N682,0)</f>
        <v>0</v>
      </c>
      <c r="BF682" s="109">
        <f>IF(U682="znížená",N682,0)</f>
        <v>0</v>
      </c>
      <c r="BG682" s="109">
        <f>IF(U682="zákl. prenesená",N682,0)</f>
        <v>0</v>
      </c>
      <c r="BH682" s="109">
        <f>IF(U682="zníž. prenesená",N682,0)</f>
        <v>0</v>
      </c>
      <c r="BI682" s="109">
        <f>IF(U682="nulová",N682,0)</f>
        <v>0</v>
      </c>
      <c r="BJ682" s="22" t="s">
        <v>87</v>
      </c>
      <c r="BK682" s="172">
        <f>ROUND(L682*K682,3)</f>
        <v>0</v>
      </c>
      <c r="BL682" s="22" t="s">
        <v>170</v>
      </c>
      <c r="BM682" s="22" t="s">
        <v>885</v>
      </c>
    </row>
    <row r="683" spans="2:65" s="1" customFormat="1" ht="38.25" customHeight="1">
      <c r="B683" s="135"/>
      <c r="C683" s="164" t="s">
        <v>886</v>
      </c>
      <c r="D683" s="164" t="s">
        <v>166</v>
      </c>
      <c r="E683" s="165" t="s">
        <v>887</v>
      </c>
      <c r="F683" s="281" t="s">
        <v>888</v>
      </c>
      <c r="G683" s="281"/>
      <c r="H683" s="281"/>
      <c r="I683" s="281"/>
      <c r="J683" s="166" t="s">
        <v>399</v>
      </c>
      <c r="K683" s="167">
        <v>5.35</v>
      </c>
      <c r="L683" s="282">
        <v>0</v>
      </c>
      <c r="M683" s="282"/>
      <c r="N683" s="283">
        <f>ROUND(L683*K683,3)</f>
        <v>0</v>
      </c>
      <c r="O683" s="283"/>
      <c r="P683" s="283"/>
      <c r="Q683" s="283"/>
      <c r="R683" s="138"/>
      <c r="T683" s="169" t="s">
        <v>5</v>
      </c>
      <c r="U683" s="47" t="s">
        <v>45</v>
      </c>
      <c r="V683" s="39"/>
      <c r="W683" s="170">
        <f>V683*K683</f>
        <v>0</v>
      </c>
      <c r="X683" s="170">
        <v>0</v>
      </c>
      <c r="Y683" s="170">
        <f>X683*K683</f>
        <v>0</v>
      </c>
      <c r="Z683" s="170">
        <v>0</v>
      </c>
      <c r="AA683" s="171">
        <f>Z683*K683</f>
        <v>0</v>
      </c>
      <c r="AR683" s="22" t="s">
        <v>170</v>
      </c>
      <c r="AT683" s="22" t="s">
        <v>166</v>
      </c>
      <c r="AU683" s="22" t="s">
        <v>87</v>
      </c>
      <c r="AY683" s="22" t="s">
        <v>165</v>
      </c>
      <c r="BE683" s="109">
        <f>IF(U683="základná",N683,0)</f>
        <v>0</v>
      </c>
      <c r="BF683" s="109">
        <f>IF(U683="znížená",N683,0)</f>
        <v>0</v>
      </c>
      <c r="BG683" s="109">
        <f>IF(U683="zákl. prenesená",N683,0)</f>
        <v>0</v>
      </c>
      <c r="BH683" s="109">
        <f>IF(U683="zníž. prenesená",N683,0)</f>
        <v>0</v>
      </c>
      <c r="BI683" s="109">
        <f>IF(U683="nulová",N683,0)</f>
        <v>0</v>
      </c>
      <c r="BJ683" s="22" t="s">
        <v>87</v>
      </c>
      <c r="BK683" s="172">
        <f>ROUND(L683*K683,3)</f>
        <v>0</v>
      </c>
      <c r="BL683" s="22" t="s">
        <v>170</v>
      </c>
      <c r="BM683" s="22" t="s">
        <v>889</v>
      </c>
    </row>
    <row r="684" spans="2:65" s="10" customFormat="1" ht="16.5" customHeight="1">
      <c r="B684" s="173"/>
      <c r="C684" s="174"/>
      <c r="D684" s="174"/>
      <c r="E684" s="175" t="s">
        <v>5</v>
      </c>
      <c r="F684" s="284" t="s">
        <v>890</v>
      </c>
      <c r="G684" s="285"/>
      <c r="H684" s="285"/>
      <c r="I684" s="285"/>
      <c r="J684" s="174"/>
      <c r="K684" s="175" t="s">
        <v>5</v>
      </c>
      <c r="L684" s="174"/>
      <c r="M684" s="174"/>
      <c r="N684" s="174"/>
      <c r="O684" s="174"/>
      <c r="P684" s="174"/>
      <c r="Q684" s="174"/>
      <c r="R684" s="176"/>
      <c r="T684" s="177"/>
      <c r="U684" s="174"/>
      <c r="V684" s="174"/>
      <c r="W684" s="174"/>
      <c r="X684" s="174"/>
      <c r="Y684" s="174"/>
      <c r="Z684" s="174"/>
      <c r="AA684" s="178"/>
      <c r="AT684" s="179" t="s">
        <v>172</v>
      </c>
      <c r="AU684" s="179" t="s">
        <v>87</v>
      </c>
      <c r="AV684" s="10" t="s">
        <v>84</v>
      </c>
      <c r="AW684" s="10" t="s">
        <v>33</v>
      </c>
      <c r="AX684" s="10" t="s">
        <v>78</v>
      </c>
      <c r="AY684" s="179" t="s">
        <v>165</v>
      </c>
    </row>
    <row r="685" spans="2:65" s="11" customFormat="1" ht="16.5" customHeight="1">
      <c r="B685" s="180"/>
      <c r="C685" s="181"/>
      <c r="D685" s="181"/>
      <c r="E685" s="182" t="s">
        <v>5</v>
      </c>
      <c r="F685" s="286" t="s">
        <v>402</v>
      </c>
      <c r="G685" s="287"/>
      <c r="H685" s="287"/>
      <c r="I685" s="287"/>
      <c r="J685" s="181"/>
      <c r="K685" s="183">
        <v>5.35</v>
      </c>
      <c r="L685" s="181"/>
      <c r="M685" s="181"/>
      <c r="N685" s="181"/>
      <c r="O685" s="181"/>
      <c r="P685" s="181"/>
      <c r="Q685" s="181"/>
      <c r="R685" s="184"/>
      <c r="T685" s="185"/>
      <c r="U685" s="181"/>
      <c r="V685" s="181"/>
      <c r="W685" s="181"/>
      <c r="X685" s="181"/>
      <c r="Y685" s="181"/>
      <c r="Z685" s="181"/>
      <c r="AA685" s="186"/>
      <c r="AT685" s="187" t="s">
        <v>172</v>
      </c>
      <c r="AU685" s="187" t="s">
        <v>87</v>
      </c>
      <c r="AV685" s="11" t="s">
        <v>87</v>
      </c>
      <c r="AW685" s="11" t="s">
        <v>33</v>
      </c>
      <c r="AX685" s="11" t="s">
        <v>78</v>
      </c>
      <c r="AY685" s="187" t="s">
        <v>165</v>
      </c>
    </row>
    <row r="686" spans="2:65" s="12" customFormat="1" ht="16.5" customHeight="1">
      <c r="B686" s="188"/>
      <c r="C686" s="189"/>
      <c r="D686" s="189"/>
      <c r="E686" s="190" t="s">
        <v>5</v>
      </c>
      <c r="F686" s="288" t="s">
        <v>175</v>
      </c>
      <c r="G686" s="289"/>
      <c r="H686" s="289"/>
      <c r="I686" s="289"/>
      <c r="J686" s="189"/>
      <c r="K686" s="191">
        <v>5.35</v>
      </c>
      <c r="L686" s="189"/>
      <c r="M686" s="189"/>
      <c r="N686" s="189"/>
      <c r="O686" s="189"/>
      <c r="P686" s="189"/>
      <c r="Q686" s="189"/>
      <c r="R686" s="192"/>
      <c r="T686" s="193"/>
      <c r="U686" s="189"/>
      <c r="V686" s="189"/>
      <c r="W686" s="189"/>
      <c r="X686" s="189"/>
      <c r="Y686" s="189"/>
      <c r="Z686" s="189"/>
      <c r="AA686" s="194"/>
      <c r="AT686" s="195" t="s">
        <v>172</v>
      </c>
      <c r="AU686" s="195" t="s">
        <v>87</v>
      </c>
      <c r="AV686" s="12" t="s">
        <v>170</v>
      </c>
      <c r="AW686" s="12" t="s">
        <v>33</v>
      </c>
      <c r="AX686" s="12" t="s">
        <v>84</v>
      </c>
      <c r="AY686" s="195" t="s">
        <v>165</v>
      </c>
    </row>
    <row r="687" spans="2:65" s="1" customFormat="1" ht="38.25" customHeight="1">
      <c r="B687" s="135"/>
      <c r="C687" s="204" t="s">
        <v>583</v>
      </c>
      <c r="D687" s="204" t="s">
        <v>376</v>
      </c>
      <c r="E687" s="205" t="s">
        <v>891</v>
      </c>
      <c r="F687" s="296" t="s">
        <v>892</v>
      </c>
      <c r="G687" s="296"/>
      <c r="H687" s="296"/>
      <c r="I687" s="296"/>
      <c r="J687" s="206" t="s">
        <v>399</v>
      </c>
      <c r="K687" s="207">
        <v>5.35</v>
      </c>
      <c r="L687" s="297">
        <v>0</v>
      </c>
      <c r="M687" s="297"/>
      <c r="N687" s="298">
        <f>ROUND(L687*K687,3)</f>
        <v>0</v>
      </c>
      <c r="O687" s="283"/>
      <c r="P687" s="283"/>
      <c r="Q687" s="283"/>
      <c r="R687" s="138"/>
      <c r="T687" s="169" t="s">
        <v>5</v>
      </c>
      <c r="U687" s="47" t="s">
        <v>45</v>
      </c>
      <c r="V687" s="39"/>
      <c r="W687" s="170">
        <f>V687*K687</f>
        <v>0</v>
      </c>
      <c r="X687" s="170">
        <v>0</v>
      </c>
      <c r="Y687" s="170">
        <f>X687*K687</f>
        <v>0</v>
      </c>
      <c r="Z687" s="170">
        <v>0</v>
      </c>
      <c r="AA687" s="171">
        <f>Z687*K687</f>
        <v>0</v>
      </c>
      <c r="AR687" s="22" t="s">
        <v>184</v>
      </c>
      <c r="AT687" s="22" t="s">
        <v>376</v>
      </c>
      <c r="AU687" s="22" t="s">
        <v>87</v>
      </c>
      <c r="AY687" s="22" t="s">
        <v>165</v>
      </c>
      <c r="BE687" s="109">
        <f>IF(U687="základná",N687,0)</f>
        <v>0</v>
      </c>
      <c r="BF687" s="109">
        <f>IF(U687="znížená",N687,0)</f>
        <v>0</v>
      </c>
      <c r="BG687" s="109">
        <f>IF(U687="zákl. prenesená",N687,0)</f>
        <v>0</v>
      </c>
      <c r="BH687" s="109">
        <f>IF(U687="zníž. prenesená",N687,0)</f>
        <v>0</v>
      </c>
      <c r="BI687" s="109">
        <f>IF(U687="nulová",N687,0)</f>
        <v>0</v>
      </c>
      <c r="BJ687" s="22" t="s">
        <v>87</v>
      </c>
      <c r="BK687" s="172">
        <f>ROUND(L687*K687,3)</f>
        <v>0</v>
      </c>
      <c r="BL687" s="22" t="s">
        <v>170</v>
      </c>
      <c r="BM687" s="22" t="s">
        <v>893</v>
      </c>
    </row>
    <row r="688" spans="2:65" s="10" customFormat="1" ht="16.5" customHeight="1">
      <c r="B688" s="173"/>
      <c r="C688" s="174"/>
      <c r="D688" s="174"/>
      <c r="E688" s="175" t="s">
        <v>5</v>
      </c>
      <c r="F688" s="284" t="s">
        <v>890</v>
      </c>
      <c r="G688" s="285"/>
      <c r="H688" s="285"/>
      <c r="I688" s="285"/>
      <c r="J688" s="174"/>
      <c r="K688" s="175" t="s">
        <v>5</v>
      </c>
      <c r="L688" s="174"/>
      <c r="M688" s="174"/>
      <c r="N688" s="174"/>
      <c r="O688" s="174"/>
      <c r="P688" s="174"/>
      <c r="Q688" s="174"/>
      <c r="R688" s="176"/>
      <c r="T688" s="177"/>
      <c r="U688" s="174"/>
      <c r="V688" s="174"/>
      <c r="W688" s="174"/>
      <c r="X688" s="174"/>
      <c r="Y688" s="174"/>
      <c r="Z688" s="174"/>
      <c r="AA688" s="178"/>
      <c r="AT688" s="179" t="s">
        <v>172</v>
      </c>
      <c r="AU688" s="179" t="s">
        <v>87</v>
      </c>
      <c r="AV688" s="10" t="s">
        <v>84</v>
      </c>
      <c r="AW688" s="10" t="s">
        <v>33</v>
      </c>
      <c r="AX688" s="10" t="s">
        <v>78</v>
      </c>
      <c r="AY688" s="179" t="s">
        <v>165</v>
      </c>
    </row>
    <row r="689" spans="2:65" s="11" customFormat="1" ht="16.5" customHeight="1">
      <c r="B689" s="180"/>
      <c r="C689" s="181"/>
      <c r="D689" s="181"/>
      <c r="E689" s="182" t="s">
        <v>5</v>
      </c>
      <c r="F689" s="286" t="s">
        <v>402</v>
      </c>
      <c r="G689" s="287"/>
      <c r="H689" s="287"/>
      <c r="I689" s="287"/>
      <c r="J689" s="181"/>
      <c r="K689" s="183">
        <v>5.35</v>
      </c>
      <c r="L689" s="181"/>
      <c r="M689" s="181"/>
      <c r="N689" s="181"/>
      <c r="O689" s="181"/>
      <c r="P689" s="181"/>
      <c r="Q689" s="181"/>
      <c r="R689" s="184"/>
      <c r="T689" s="185"/>
      <c r="U689" s="181"/>
      <c r="V689" s="181"/>
      <c r="W689" s="181"/>
      <c r="X689" s="181"/>
      <c r="Y689" s="181"/>
      <c r="Z689" s="181"/>
      <c r="AA689" s="186"/>
      <c r="AT689" s="187" t="s">
        <v>172</v>
      </c>
      <c r="AU689" s="187" t="s">
        <v>87</v>
      </c>
      <c r="AV689" s="11" t="s">
        <v>87</v>
      </c>
      <c r="AW689" s="11" t="s">
        <v>33</v>
      </c>
      <c r="AX689" s="11" t="s">
        <v>78</v>
      </c>
      <c r="AY689" s="187" t="s">
        <v>165</v>
      </c>
    </row>
    <row r="690" spans="2:65" s="12" customFormat="1" ht="16.5" customHeight="1">
      <c r="B690" s="188"/>
      <c r="C690" s="189"/>
      <c r="D690" s="189"/>
      <c r="E690" s="190" t="s">
        <v>5</v>
      </c>
      <c r="F690" s="288" t="s">
        <v>175</v>
      </c>
      <c r="G690" s="289"/>
      <c r="H690" s="289"/>
      <c r="I690" s="289"/>
      <c r="J690" s="189"/>
      <c r="K690" s="191">
        <v>5.35</v>
      </c>
      <c r="L690" s="189"/>
      <c r="M690" s="189"/>
      <c r="N690" s="189"/>
      <c r="O690" s="189"/>
      <c r="P690" s="189"/>
      <c r="Q690" s="189"/>
      <c r="R690" s="192"/>
      <c r="T690" s="193"/>
      <c r="U690" s="189"/>
      <c r="V690" s="189"/>
      <c r="W690" s="189"/>
      <c r="X690" s="189"/>
      <c r="Y690" s="189"/>
      <c r="Z690" s="189"/>
      <c r="AA690" s="194"/>
      <c r="AT690" s="195" t="s">
        <v>172</v>
      </c>
      <c r="AU690" s="195" t="s">
        <v>87</v>
      </c>
      <c r="AV690" s="12" t="s">
        <v>170</v>
      </c>
      <c r="AW690" s="12" t="s">
        <v>33</v>
      </c>
      <c r="AX690" s="12" t="s">
        <v>84</v>
      </c>
      <c r="AY690" s="195" t="s">
        <v>165</v>
      </c>
    </row>
    <row r="691" spans="2:65" s="1" customFormat="1" ht="25.5" customHeight="1">
      <c r="B691" s="135"/>
      <c r="C691" s="164" t="s">
        <v>894</v>
      </c>
      <c r="D691" s="164" t="s">
        <v>166</v>
      </c>
      <c r="E691" s="165" t="s">
        <v>895</v>
      </c>
      <c r="F691" s="281" t="s">
        <v>896</v>
      </c>
      <c r="G691" s="281"/>
      <c r="H691" s="281"/>
      <c r="I691" s="281"/>
      <c r="J691" s="166" t="s">
        <v>533</v>
      </c>
      <c r="K691" s="168">
        <v>0</v>
      </c>
      <c r="L691" s="282">
        <v>0</v>
      </c>
      <c r="M691" s="282"/>
      <c r="N691" s="283">
        <f>ROUND(L691*K691,3)</f>
        <v>0</v>
      </c>
      <c r="O691" s="283"/>
      <c r="P691" s="283"/>
      <c r="Q691" s="283"/>
      <c r="R691" s="138"/>
      <c r="T691" s="169" t="s">
        <v>5</v>
      </c>
      <c r="U691" s="47" t="s">
        <v>45</v>
      </c>
      <c r="V691" s="39"/>
      <c r="W691" s="170">
        <f>V691*K691</f>
        <v>0</v>
      </c>
      <c r="X691" s="170">
        <v>0</v>
      </c>
      <c r="Y691" s="170">
        <f>X691*K691</f>
        <v>0</v>
      </c>
      <c r="Z691" s="170">
        <v>0</v>
      </c>
      <c r="AA691" s="171">
        <f>Z691*K691</f>
        <v>0</v>
      </c>
      <c r="AR691" s="22" t="s">
        <v>170</v>
      </c>
      <c r="AT691" s="22" t="s">
        <v>166</v>
      </c>
      <c r="AU691" s="22" t="s">
        <v>87</v>
      </c>
      <c r="AY691" s="22" t="s">
        <v>165</v>
      </c>
      <c r="BE691" s="109">
        <f>IF(U691="základná",N691,0)</f>
        <v>0</v>
      </c>
      <c r="BF691" s="109">
        <f>IF(U691="znížená",N691,0)</f>
        <v>0</v>
      </c>
      <c r="BG691" s="109">
        <f>IF(U691="zákl. prenesená",N691,0)</f>
        <v>0</v>
      </c>
      <c r="BH691" s="109">
        <f>IF(U691="zníž. prenesená",N691,0)</f>
        <v>0</v>
      </c>
      <c r="BI691" s="109">
        <f>IF(U691="nulová",N691,0)</f>
        <v>0</v>
      </c>
      <c r="BJ691" s="22" t="s">
        <v>87</v>
      </c>
      <c r="BK691" s="172">
        <f>ROUND(L691*K691,3)</f>
        <v>0</v>
      </c>
      <c r="BL691" s="22" t="s">
        <v>170</v>
      </c>
      <c r="BM691" s="22" t="s">
        <v>897</v>
      </c>
    </row>
    <row r="692" spans="2:65" s="9" customFormat="1" ht="29.85" customHeight="1">
      <c r="B692" s="153"/>
      <c r="C692" s="154"/>
      <c r="D692" s="163" t="s">
        <v>132</v>
      </c>
      <c r="E692" s="163"/>
      <c r="F692" s="163"/>
      <c r="G692" s="163"/>
      <c r="H692" s="163"/>
      <c r="I692" s="163"/>
      <c r="J692" s="163"/>
      <c r="K692" s="163"/>
      <c r="L692" s="163"/>
      <c r="M692" s="163"/>
      <c r="N692" s="306">
        <f>BK692</f>
        <v>0</v>
      </c>
      <c r="O692" s="307"/>
      <c r="P692" s="307"/>
      <c r="Q692" s="307"/>
      <c r="R692" s="156"/>
      <c r="T692" s="157"/>
      <c r="U692" s="154"/>
      <c r="V692" s="154"/>
      <c r="W692" s="158">
        <f>SUM(W693:W704)</f>
        <v>0</v>
      </c>
      <c r="X692" s="154"/>
      <c r="Y692" s="158">
        <f>SUM(Y693:Y704)</f>
        <v>0</v>
      </c>
      <c r="Z692" s="154"/>
      <c r="AA692" s="159">
        <f>SUM(AA693:AA704)</f>
        <v>0</v>
      </c>
      <c r="AR692" s="160" t="s">
        <v>84</v>
      </c>
      <c r="AT692" s="161" t="s">
        <v>77</v>
      </c>
      <c r="AU692" s="161" t="s">
        <v>84</v>
      </c>
      <c r="AY692" s="160" t="s">
        <v>165</v>
      </c>
      <c r="BK692" s="162">
        <f>SUM(BK693:BK704)</f>
        <v>0</v>
      </c>
    </row>
    <row r="693" spans="2:65" s="1" customFormat="1" ht="25.5" customHeight="1">
      <c r="B693" s="135"/>
      <c r="C693" s="164" t="s">
        <v>587</v>
      </c>
      <c r="D693" s="164" t="s">
        <v>166</v>
      </c>
      <c r="E693" s="165" t="s">
        <v>898</v>
      </c>
      <c r="F693" s="281" t="s">
        <v>899</v>
      </c>
      <c r="G693" s="281"/>
      <c r="H693" s="281"/>
      <c r="I693" s="281"/>
      <c r="J693" s="166" t="s">
        <v>227</v>
      </c>
      <c r="K693" s="167">
        <v>171</v>
      </c>
      <c r="L693" s="282">
        <v>0</v>
      </c>
      <c r="M693" s="282"/>
      <c r="N693" s="283">
        <f>ROUND(L693*K693,3)</f>
        <v>0</v>
      </c>
      <c r="O693" s="283"/>
      <c r="P693" s="283"/>
      <c r="Q693" s="283"/>
      <c r="R693" s="138"/>
      <c r="T693" s="169" t="s">
        <v>5</v>
      </c>
      <c r="U693" s="47" t="s">
        <v>45</v>
      </c>
      <c r="V693" s="39"/>
      <c r="W693" s="170">
        <f>V693*K693</f>
        <v>0</v>
      </c>
      <c r="X693" s="170">
        <v>0</v>
      </c>
      <c r="Y693" s="170">
        <f>X693*K693</f>
        <v>0</v>
      </c>
      <c r="Z693" s="170">
        <v>0</v>
      </c>
      <c r="AA693" s="171">
        <f>Z693*K693</f>
        <v>0</v>
      </c>
      <c r="AR693" s="22" t="s">
        <v>170</v>
      </c>
      <c r="AT693" s="22" t="s">
        <v>166</v>
      </c>
      <c r="AU693" s="22" t="s">
        <v>87</v>
      </c>
      <c r="AY693" s="22" t="s">
        <v>165</v>
      </c>
      <c r="BE693" s="109">
        <f>IF(U693="základná",N693,0)</f>
        <v>0</v>
      </c>
      <c r="BF693" s="109">
        <f>IF(U693="znížená",N693,0)</f>
        <v>0</v>
      </c>
      <c r="BG693" s="109">
        <f>IF(U693="zákl. prenesená",N693,0)</f>
        <v>0</v>
      </c>
      <c r="BH693" s="109">
        <f>IF(U693="zníž. prenesená",N693,0)</f>
        <v>0</v>
      </c>
      <c r="BI693" s="109">
        <f>IF(U693="nulová",N693,0)</f>
        <v>0</v>
      </c>
      <c r="BJ693" s="22" t="s">
        <v>87</v>
      </c>
      <c r="BK693" s="172">
        <f>ROUND(L693*K693,3)</f>
        <v>0</v>
      </c>
      <c r="BL693" s="22" t="s">
        <v>170</v>
      </c>
      <c r="BM693" s="22" t="s">
        <v>900</v>
      </c>
    </row>
    <row r="694" spans="2:65" s="1" customFormat="1" ht="38.25" customHeight="1">
      <c r="B694" s="135"/>
      <c r="C694" s="164" t="s">
        <v>901</v>
      </c>
      <c r="D694" s="164" t="s">
        <v>166</v>
      </c>
      <c r="E694" s="165" t="s">
        <v>902</v>
      </c>
      <c r="F694" s="281" t="s">
        <v>903</v>
      </c>
      <c r="G694" s="281"/>
      <c r="H694" s="281"/>
      <c r="I694" s="281"/>
      <c r="J694" s="166" t="s">
        <v>399</v>
      </c>
      <c r="K694" s="167">
        <v>20</v>
      </c>
      <c r="L694" s="282">
        <v>0</v>
      </c>
      <c r="M694" s="282"/>
      <c r="N694" s="283">
        <f>ROUND(L694*K694,3)</f>
        <v>0</v>
      </c>
      <c r="O694" s="283"/>
      <c r="P694" s="283"/>
      <c r="Q694" s="283"/>
      <c r="R694" s="138"/>
      <c r="T694" s="169" t="s">
        <v>5</v>
      </c>
      <c r="U694" s="47" t="s">
        <v>45</v>
      </c>
      <c r="V694" s="39"/>
      <c r="W694" s="170">
        <f>V694*K694</f>
        <v>0</v>
      </c>
      <c r="X694" s="170">
        <v>0</v>
      </c>
      <c r="Y694" s="170">
        <f>X694*K694</f>
        <v>0</v>
      </c>
      <c r="Z694" s="170">
        <v>0</v>
      </c>
      <c r="AA694" s="171">
        <f>Z694*K694</f>
        <v>0</v>
      </c>
      <c r="AR694" s="22" t="s">
        <v>170</v>
      </c>
      <c r="AT694" s="22" t="s">
        <v>166</v>
      </c>
      <c r="AU694" s="22" t="s">
        <v>87</v>
      </c>
      <c r="AY694" s="22" t="s">
        <v>165</v>
      </c>
      <c r="BE694" s="109">
        <f>IF(U694="základná",N694,0)</f>
        <v>0</v>
      </c>
      <c r="BF694" s="109">
        <f>IF(U694="znížená",N694,0)</f>
        <v>0</v>
      </c>
      <c r="BG694" s="109">
        <f>IF(U694="zákl. prenesená",N694,0)</f>
        <v>0</v>
      </c>
      <c r="BH694" s="109">
        <f>IF(U694="zníž. prenesená",N694,0)</f>
        <v>0</v>
      </c>
      <c r="BI694" s="109">
        <f>IF(U694="nulová",N694,0)</f>
        <v>0</v>
      </c>
      <c r="BJ694" s="22" t="s">
        <v>87</v>
      </c>
      <c r="BK694" s="172">
        <f>ROUND(L694*K694,3)</f>
        <v>0</v>
      </c>
      <c r="BL694" s="22" t="s">
        <v>170</v>
      </c>
      <c r="BM694" s="22" t="s">
        <v>904</v>
      </c>
    </row>
    <row r="695" spans="2:65" s="1" customFormat="1" ht="16.5" customHeight="1">
      <c r="B695" s="135"/>
      <c r="C695" s="164" t="s">
        <v>590</v>
      </c>
      <c r="D695" s="164" t="s">
        <v>166</v>
      </c>
      <c r="E695" s="165" t="s">
        <v>905</v>
      </c>
      <c r="F695" s="281" t="s">
        <v>906</v>
      </c>
      <c r="G695" s="281"/>
      <c r="H695" s="281"/>
      <c r="I695" s="281"/>
      <c r="J695" s="166" t="s">
        <v>218</v>
      </c>
      <c r="K695" s="167">
        <v>20</v>
      </c>
      <c r="L695" s="282">
        <v>0</v>
      </c>
      <c r="M695" s="282"/>
      <c r="N695" s="283">
        <f>ROUND(L695*K695,3)</f>
        <v>0</v>
      </c>
      <c r="O695" s="283"/>
      <c r="P695" s="283"/>
      <c r="Q695" s="283"/>
      <c r="R695" s="138"/>
      <c r="T695" s="169" t="s">
        <v>5</v>
      </c>
      <c r="U695" s="47" t="s">
        <v>45</v>
      </c>
      <c r="V695" s="39"/>
      <c r="W695" s="170">
        <f>V695*K695</f>
        <v>0</v>
      </c>
      <c r="X695" s="170">
        <v>0</v>
      </c>
      <c r="Y695" s="170">
        <f>X695*K695</f>
        <v>0</v>
      </c>
      <c r="Z695" s="170">
        <v>0</v>
      </c>
      <c r="AA695" s="171">
        <f>Z695*K695</f>
        <v>0</v>
      </c>
      <c r="AR695" s="22" t="s">
        <v>170</v>
      </c>
      <c r="AT695" s="22" t="s">
        <v>166</v>
      </c>
      <c r="AU695" s="22" t="s">
        <v>87</v>
      </c>
      <c r="AY695" s="22" t="s">
        <v>165</v>
      </c>
      <c r="BE695" s="109">
        <f>IF(U695="základná",N695,0)</f>
        <v>0</v>
      </c>
      <c r="BF695" s="109">
        <f>IF(U695="znížená",N695,0)</f>
        <v>0</v>
      </c>
      <c r="BG695" s="109">
        <f>IF(U695="zákl. prenesená",N695,0)</f>
        <v>0</v>
      </c>
      <c r="BH695" s="109">
        <f>IF(U695="zníž. prenesená",N695,0)</f>
        <v>0</v>
      </c>
      <c r="BI695" s="109">
        <f>IF(U695="nulová",N695,0)</f>
        <v>0</v>
      </c>
      <c r="BJ695" s="22" t="s">
        <v>87</v>
      </c>
      <c r="BK695" s="172">
        <f>ROUND(L695*K695,3)</f>
        <v>0</v>
      </c>
      <c r="BL695" s="22" t="s">
        <v>170</v>
      </c>
      <c r="BM695" s="22" t="s">
        <v>907</v>
      </c>
    </row>
    <row r="696" spans="2:65" s="1" customFormat="1" ht="38.25" customHeight="1">
      <c r="B696" s="135"/>
      <c r="C696" s="164" t="s">
        <v>908</v>
      </c>
      <c r="D696" s="164" t="s">
        <v>166</v>
      </c>
      <c r="E696" s="165" t="s">
        <v>909</v>
      </c>
      <c r="F696" s="281" t="s">
        <v>910</v>
      </c>
      <c r="G696" s="281"/>
      <c r="H696" s="281"/>
      <c r="I696" s="281"/>
      <c r="J696" s="166" t="s">
        <v>227</v>
      </c>
      <c r="K696" s="167">
        <v>200</v>
      </c>
      <c r="L696" s="282">
        <v>0</v>
      </c>
      <c r="M696" s="282"/>
      <c r="N696" s="283">
        <f>ROUND(L696*K696,3)</f>
        <v>0</v>
      </c>
      <c r="O696" s="283"/>
      <c r="P696" s="283"/>
      <c r="Q696" s="283"/>
      <c r="R696" s="138"/>
      <c r="T696" s="169" t="s">
        <v>5</v>
      </c>
      <c r="U696" s="47" t="s">
        <v>45</v>
      </c>
      <c r="V696" s="39"/>
      <c r="W696" s="170">
        <f>V696*K696</f>
        <v>0</v>
      </c>
      <c r="X696" s="170">
        <v>0</v>
      </c>
      <c r="Y696" s="170">
        <f>X696*K696</f>
        <v>0</v>
      </c>
      <c r="Z696" s="170">
        <v>0</v>
      </c>
      <c r="AA696" s="171">
        <f>Z696*K696</f>
        <v>0</v>
      </c>
      <c r="AR696" s="22" t="s">
        <v>170</v>
      </c>
      <c r="AT696" s="22" t="s">
        <v>166</v>
      </c>
      <c r="AU696" s="22" t="s">
        <v>87</v>
      </c>
      <c r="AY696" s="22" t="s">
        <v>165</v>
      </c>
      <c r="BE696" s="109">
        <f>IF(U696="základná",N696,0)</f>
        <v>0</v>
      </c>
      <c r="BF696" s="109">
        <f>IF(U696="znížená",N696,0)</f>
        <v>0</v>
      </c>
      <c r="BG696" s="109">
        <f>IF(U696="zákl. prenesená",N696,0)</f>
        <v>0</v>
      </c>
      <c r="BH696" s="109">
        <f>IF(U696="zníž. prenesená",N696,0)</f>
        <v>0</v>
      </c>
      <c r="BI696" s="109">
        <f>IF(U696="nulová",N696,0)</f>
        <v>0</v>
      </c>
      <c r="BJ696" s="22" t="s">
        <v>87</v>
      </c>
      <c r="BK696" s="172">
        <f>ROUND(L696*K696,3)</f>
        <v>0</v>
      </c>
      <c r="BL696" s="22" t="s">
        <v>170</v>
      </c>
      <c r="BM696" s="22" t="s">
        <v>911</v>
      </c>
    </row>
    <row r="697" spans="2:65" s="1" customFormat="1" ht="25.5" customHeight="1">
      <c r="B697" s="135"/>
      <c r="C697" s="164" t="s">
        <v>594</v>
      </c>
      <c r="D697" s="164" t="s">
        <v>166</v>
      </c>
      <c r="E697" s="165" t="s">
        <v>912</v>
      </c>
      <c r="F697" s="281" t="s">
        <v>913</v>
      </c>
      <c r="G697" s="281"/>
      <c r="H697" s="281"/>
      <c r="I697" s="281"/>
      <c r="J697" s="166" t="s">
        <v>399</v>
      </c>
      <c r="K697" s="167">
        <v>20</v>
      </c>
      <c r="L697" s="282">
        <v>0</v>
      </c>
      <c r="M697" s="282"/>
      <c r="N697" s="283">
        <f>ROUND(L697*K697,3)</f>
        <v>0</v>
      </c>
      <c r="O697" s="283"/>
      <c r="P697" s="283"/>
      <c r="Q697" s="283"/>
      <c r="R697" s="138"/>
      <c r="T697" s="169" t="s">
        <v>5</v>
      </c>
      <c r="U697" s="47" t="s">
        <v>45</v>
      </c>
      <c r="V697" s="39"/>
      <c r="W697" s="170">
        <f>V697*K697</f>
        <v>0</v>
      </c>
      <c r="X697" s="170">
        <v>0</v>
      </c>
      <c r="Y697" s="170">
        <f>X697*K697</f>
        <v>0</v>
      </c>
      <c r="Z697" s="170">
        <v>0</v>
      </c>
      <c r="AA697" s="171">
        <f>Z697*K697</f>
        <v>0</v>
      </c>
      <c r="AR697" s="22" t="s">
        <v>170</v>
      </c>
      <c r="AT697" s="22" t="s">
        <v>166</v>
      </c>
      <c r="AU697" s="22" t="s">
        <v>87</v>
      </c>
      <c r="AY697" s="22" t="s">
        <v>165</v>
      </c>
      <c r="BE697" s="109">
        <f>IF(U697="základná",N697,0)</f>
        <v>0</v>
      </c>
      <c r="BF697" s="109">
        <f>IF(U697="znížená",N697,0)</f>
        <v>0</v>
      </c>
      <c r="BG697" s="109">
        <f>IF(U697="zákl. prenesená",N697,0)</f>
        <v>0</v>
      </c>
      <c r="BH697" s="109">
        <f>IF(U697="zníž. prenesená",N697,0)</f>
        <v>0</v>
      </c>
      <c r="BI697" s="109">
        <f>IF(U697="nulová",N697,0)</f>
        <v>0</v>
      </c>
      <c r="BJ697" s="22" t="s">
        <v>87</v>
      </c>
      <c r="BK697" s="172">
        <f>ROUND(L697*K697,3)</f>
        <v>0</v>
      </c>
      <c r="BL697" s="22" t="s">
        <v>170</v>
      </c>
      <c r="BM697" s="22" t="s">
        <v>914</v>
      </c>
    </row>
    <row r="698" spans="2:65" s="11" customFormat="1" ht="16.5" customHeight="1">
      <c r="B698" s="180"/>
      <c r="C698" s="181"/>
      <c r="D698" s="181"/>
      <c r="E698" s="182" t="s">
        <v>5</v>
      </c>
      <c r="F698" s="290" t="s">
        <v>915</v>
      </c>
      <c r="G698" s="291"/>
      <c r="H698" s="291"/>
      <c r="I698" s="291"/>
      <c r="J698" s="181"/>
      <c r="K698" s="183">
        <v>20</v>
      </c>
      <c r="L698" s="181"/>
      <c r="M698" s="181"/>
      <c r="N698" s="181"/>
      <c r="O698" s="181"/>
      <c r="P698" s="181"/>
      <c r="Q698" s="181"/>
      <c r="R698" s="184"/>
      <c r="T698" s="185"/>
      <c r="U698" s="181"/>
      <c r="V698" s="181"/>
      <c r="W698" s="181"/>
      <c r="X698" s="181"/>
      <c r="Y698" s="181"/>
      <c r="Z698" s="181"/>
      <c r="AA698" s="186"/>
      <c r="AT698" s="187" t="s">
        <v>172</v>
      </c>
      <c r="AU698" s="187" t="s">
        <v>87</v>
      </c>
      <c r="AV698" s="11" t="s">
        <v>87</v>
      </c>
      <c r="AW698" s="11" t="s">
        <v>33</v>
      </c>
      <c r="AX698" s="11" t="s">
        <v>78</v>
      </c>
      <c r="AY698" s="187" t="s">
        <v>165</v>
      </c>
    </row>
    <row r="699" spans="2:65" s="12" customFormat="1" ht="16.5" customHeight="1">
      <c r="B699" s="188"/>
      <c r="C699" s="189"/>
      <c r="D699" s="189"/>
      <c r="E699" s="190" t="s">
        <v>5</v>
      </c>
      <c r="F699" s="288" t="s">
        <v>175</v>
      </c>
      <c r="G699" s="289"/>
      <c r="H699" s="289"/>
      <c r="I699" s="289"/>
      <c r="J699" s="189"/>
      <c r="K699" s="191">
        <v>20</v>
      </c>
      <c r="L699" s="189"/>
      <c r="M699" s="189"/>
      <c r="N699" s="189"/>
      <c r="O699" s="189"/>
      <c r="P699" s="189"/>
      <c r="Q699" s="189"/>
      <c r="R699" s="192"/>
      <c r="T699" s="193"/>
      <c r="U699" s="189"/>
      <c r="V699" s="189"/>
      <c r="W699" s="189"/>
      <c r="X699" s="189"/>
      <c r="Y699" s="189"/>
      <c r="Z699" s="189"/>
      <c r="AA699" s="194"/>
      <c r="AT699" s="195" t="s">
        <v>172</v>
      </c>
      <c r="AU699" s="195" t="s">
        <v>87</v>
      </c>
      <c r="AV699" s="12" t="s">
        <v>170</v>
      </c>
      <c r="AW699" s="12" t="s">
        <v>33</v>
      </c>
      <c r="AX699" s="12" t="s">
        <v>84</v>
      </c>
      <c r="AY699" s="195" t="s">
        <v>165</v>
      </c>
    </row>
    <row r="700" spans="2:65" s="1" customFormat="1" ht="25.5" customHeight="1">
      <c r="B700" s="135"/>
      <c r="C700" s="164" t="s">
        <v>916</v>
      </c>
      <c r="D700" s="164" t="s">
        <v>166</v>
      </c>
      <c r="E700" s="165" t="s">
        <v>883</v>
      </c>
      <c r="F700" s="281" t="s">
        <v>884</v>
      </c>
      <c r="G700" s="281"/>
      <c r="H700" s="281"/>
      <c r="I700" s="281"/>
      <c r="J700" s="166" t="s">
        <v>399</v>
      </c>
      <c r="K700" s="167">
        <v>20</v>
      </c>
      <c r="L700" s="282">
        <v>0</v>
      </c>
      <c r="M700" s="282"/>
      <c r="N700" s="283">
        <f>ROUND(L700*K700,3)</f>
        <v>0</v>
      </c>
      <c r="O700" s="283"/>
      <c r="P700" s="283"/>
      <c r="Q700" s="283"/>
      <c r="R700" s="138"/>
      <c r="T700" s="169" t="s">
        <v>5</v>
      </c>
      <c r="U700" s="47" t="s">
        <v>45</v>
      </c>
      <c r="V700" s="39"/>
      <c r="W700" s="170">
        <f>V700*K700</f>
        <v>0</v>
      </c>
      <c r="X700" s="170">
        <v>0</v>
      </c>
      <c r="Y700" s="170">
        <f>X700*K700</f>
        <v>0</v>
      </c>
      <c r="Z700" s="170">
        <v>0</v>
      </c>
      <c r="AA700" s="171">
        <f>Z700*K700</f>
        <v>0</v>
      </c>
      <c r="AR700" s="22" t="s">
        <v>170</v>
      </c>
      <c r="AT700" s="22" t="s">
        <v>166</v>
      </c>
      <c r="AU700" s="22" t="s">
        <v>87</v>
      </c>
      <c r="AY700" s="22" t="s">
        <v>165</v>
      </c>
      <c r="BE700" s="109">
        <f>IF(U700="základná",N700,0)</f>
        <v>0</v>
      </c>
      <c r="BF700" s="109">
        <f>IF(U700="znížená",N700,0)</f>
        <v>0</v>
      </c>
      <c r="BG700" s="109">
        <f>IF(U700="zákl. prenesená",N700,0)</f>
        <v>0</v>
      </c>
      <c r="BH700" s="109">
        <f>IF(U700="zníž. prenesená",N700,0)</f>
        <v>0</v>
      </c>
      <c r="BI700" s="109">
        <f>IF(U700="nulová",N700,0)</f>
        <v>0</v>
      </c>
      <c r="BJ700" s="22" t="s">
        <v>87</v>
      </c>
      <c r="BK700" s="172">
        <f>ROUND(L700*K700,3)</f>
        <v>0</v>
      </c>
      <c r="BL700" s="22" t="s">
        <v>170</v>
      </c>
      <c r="BM700" s="22" t="s">
        <v>917</v>
      </c>
    </row>
    <row r="701" spans="2:65" s="11" customFormat="1" ht="16.5" customHeight="1">
      <c r="B701" s="180"/>
      <c r="C701" s="181"/>
      <c r="D701" s="181"/>
      <c r="E701" s="182" t="s">
        <v>5</v>
      </c>
      <c r="F701" s="290" t="s">
        <v>918</v>
      </c>
      <c r="G701" s="291"/>
      <c r="H701" s="291"/>
      <c r="I701" s="291"/>
      <c r="J701" s="181"/>
      <c r="K701" s="183">
        <v>20</v>
      </c>
      <c r="L701" s="181"/>
      <c r="M701" s="181"/>
      <c r="N701" s="181"/>
      <c r="O701" s="181"/>
      <c r="P701" s="181"/>
      <c r="Q701" s="181"/>
      <c r="R701" s="184"/>
      <c r="T701" s="185"/>
      <c r="U701" s="181"/>
      <c r="V701" s="181"/>
      <c r="W701" s="181"/>
      <c r="X701" s="181"/>
      <c r="Y701" s="181"/>
      <c r="Z701" s="181"/>
      <c r="AA701" s="186"/>
      <c r="AT701" s="187" t="s">
        <v>172</v>
      </c>
      <c r="AU701" s="187" t="s">
        <v>87</v>
      </c>
      <c r="AV701" s="11" t="s">
        <v>87</v>
      </c>
      <c r="AW701" s="11" t="s">
        <v>33</v>
      </c>
      <c r="AX701" s="11" t="s">
        <v>78</v>
      </c>
      <c r="AY701" s="187" t="s">
        <v>165</v>
      </c>
    </row>
    <row r="702" spans="2:65" s="12" customFormat="1" ht="16.5" customHeight="1">
      <c r="B702" s="188"/>
      <c r="C702" s="189"/>
      <c r="D702" s="189"/>
      <c r="E702" s="190" t="s">
        <v>5</v>
      </c>
      <c r="F702" s="288" t="s">
        <v>175</v>
      </c>
      <c r="G702" s="289"/>
      <c r="H702" s="289"/>
      <c r="I702" s="289"/>
      <c r="J702" s="189"/>
      <c r="K702" s="191">
        <v>20</v>
      </c>
      <c r="L702" s="189"/>
      <c r="M702" s="189"/>
      <c r="N702" s="189"/>
      <c r="O702" s="189"/>
      <c r="P702" s="189"/>
      <c r="Q702" s="189"/>
      <c r="R702" s="192"/>
      <c r="T702" s="193"/>
      <c r="U702" s="189"/>
      <c r="V702" s="189"/>
      <c r="W702" s="189"/>
      <c r="X702" s="189"/>
      <c r="Y702" s="189"/>
      <c r="Z702" s="189"/>
      <c r="AA702" s="194"/>
      <c r="AT702" s="195" t="s">
        <v>172</v>
      </c>
      <c r="AU702" s="195" t="s">
        <v>87</v>
      </c>
      <c r="AV702" s="12" t="s">
        <v>170</v>
      </c>
      <c r="AW702" s="12" t="s">
        <v>33</v>
      </c>
      <c r="AX702" s="12" t="s">
        <v>84</v>
      </c>
      <c r="AY702" s="195" t="s">
        <v>165</v>
      </c>
    </row>
    <row r="703" spans="2:65" s="1" customFormat="1" ht="25.5" customHeight="1">
      <c r="B703" s="135"/>
      <c r="C703" s="164" t="s">
        <v>597</v>
      </c>
      <c r="D703" s="164" t="s">
        <v>166</v>
      </c>
      <c r="E703" s="165" t="s">
        <v>919</v>
      </c>
      <c r="F703" s="281" t="s">
        <v>920</v>
      </c>
      <c r="G703" s="281"/>
      <c r="H703" s="281"/>
      <c r="I703" s="281"/>
      <c r="J703" s="166" t="s">
        <v>218</v>
      </c>
      <c r="K703" s="167">
        <v>1</v>
      </c>
      <c r="L703" s="282">
        <v>0</v>
      </c>
      <c r="M703" s="282"/>
      <c r="N703" s="283">
        <f>ROUND(L703*K703,3)</f>
        <v>0</v>
      </c>
      <c r="O703" s="283"/>
      <c r="P703" s="283"/>
      <c r="Q703" s="283"/>
      <c r="R703" s="138"/>
      <c r="T703" s="169" t="s">
        <v>5</v>
      </c>
      <c r="U703" s="47" t="s">
        <v>45</v>
      </c>
      <c r="V703" s="39"/>
      <c r="W703" s="170">
        <f>V703*K703</f>
        <v>0</v>
      </c>
      <c r="X703" s="170">
        <v>0</v>
      </c>
      <c r="Y703" s="170">
        <f>X703*K703</f>
        <v>0</v>
      </c>
      <c r="Z703" s="170">
        <v>0</v>
      </c>
      <c r="AA703" s="171">
        <f>Z703*K703</f>
        <v>0</v>
      </c>
      <c r="AR703" s="22" t="s">
        <v>170</v>
      </c>
      <c r="AT703" s="22" t="s">
        <v>166</v>
      </c>
      <c r="AU703" s="22" t="s">
        <v>87</v>
      </c>
      <c r="AY703" s="22" t="s">
        <v>165</v>
      </c>
      <c r="BE703" s="109">
        <f>IF(U703="základná",N703,0)</f>
        <v>0</v>
      </c>
      <c r="BF703" s="109">
        <f>IF(U703="znížená",N703,0)</f>
        <v>0</v>
      </c>
      <c r="BG703" s="109">
        <f>IF(U703="zákl. prenesená",N703,0)</f>
        <v>0</v>
      </c>
      <c r="BH703" s="109">
        <f>IF(U703="zníž. prenesená",N703,0)</f>
        <v>0</v>
      </c>
      <c r="BI703" s="109">
        <f>IF(U703="nulová",N703,0)</f>
        <v>0</v>
      </c>
      <c r="BJ703" s="22" t="s">
        <v>87</v>
      </c>
      <c r="BK703" s="172">
        <f>ROUND(L703*K703,3)</f>
        <v>0</v>
      </c>
      <c r="BL703" s="22" t="s">
        <v>170</v>
      </c>
      <c r="BM703" s="22" t="s">
        <v>921</v>
      </c>
    </row>
    <row r="704" spans="2:65" s="1" customFormat="1" ht="25.5" customHeight="1">
      <c r="B704" s="135"/>
      <c r="C704" s="164" t="s">
        <v>922</v>
      </c>
      <c r="D704" s="164" t="s">
        <v>166</v>
      </c>
      <c r="E704" s="165" t="s">
        <v>895</v>
      </c>
      <c r="F704" s="281" t="s">
        <v>896</v>
      </c>
      <c r="G704" s="281"/>
      <c r="H704" s="281"/>
      <c r="I704" s="281"/>
      <c r="J704" s="166" t="s">
        <v>533</v>
      </c>
      <c r="K704" s="168">
        <v>0</v>
      </c>
      <c r="L704" s="282">
        <v>0</v>
      </c>
      <c r="M704" s="282"/>
      <c r="N704" s="283">
        <f>ROUND(L704*K704,3)</f>
        <v>0</v>
      </c>
      <c r="O704" s="283"/>
      <c r="P704" s="283"/>
      <c r="Q704" s="283"/>
      <c r="R704" s="138"/>
      <c r="T704" s="169" t="s">
        <v>5</v>
      </c>
      <c r="U704" s="47" t="s">
        <v>45</v>
      </c>
      <c r="V704" s="39"/>
      <c r="W704" s="170">
        <f>V704*K704</f>
        <v>0</v>
      </c>
      <c r="X704" s="170">
        <v>0</v>
      </c>
      <c r="Y704" s="170">
        <f>X704*K704</f>
        <v>0</v>
      </c>
      <c r="Z704" s="170">
        <v>0</v>
      </c>
      <c r="AA704" s="171">
        <f>Z704*K704</f>
        <v>0</v>
      </c>
      <c r="AR704" s="22" t="s">
        <v>170</v>
      </c>
      <c r="AT704" s="22" t="s">
        <v>166</v>
      </c>
      <c r="AU704" s="22" t="s">
        <v>87</v>
      </c>
      <c r="AY704" s="22" t="s">
        <v>165</v>
      </c>
      <c r="BE704" s="109">
        <f>IF(U704="základná",N704,0)</f>
        <v>0</v>
      </c>
      <c r="BF704" s="109">
        <f>IF(U704="znížená",N704,0)</f>
        <v>0</v>
      </c>
      <c r="BG704" s="109">
        <f>IF(U704="zákl. prenesená",N704,0)</f>
        <v>0</v>
      </c>
      <c r="BH704" s="109">
        <f>IF(U704="zníž. prenesená",N704,0)</f>
        <v>0</v>
      </c>
      <c r="BI704" s="109">
        <f>IF(U704="nulová",N704,0)</f>
        <v>0</v>
      </c>
      <c r="BJ704" s="22" t="s">
        <v>87</v>
      </c>
      <c r="BK704" s="172">
        <f>ROUND(L704*K704,3)</f>
        <v>0</v>
      </c>
      <c r="BL704" s="22" t="s">
        <v>170</v>
      </c>
      <c r="BM704" s="22" t="s">
        <v>923</v>
      </c>
    </row>
    <row r="705" spans="2:65" s="9" customFormat="1" ht="29.85" customHeight="1">
      <c r="B705" s="153"/>
      <c r="C705" s="154"/>
      <c r="D705" s="163" t="s">
        <v>133</v>
      </c>
      <c r="E705" s="163"/>
      <c r="F705" s="163"/>
      <c r="G705" s="163"/>
      <c r="H705" s="163"/>
      <c r="I705" s="163"/>
      <c r="J705" s="163"/>
      <c r="K705" s="163"/>
      <c r="L705" s="163"/>
      <c r="M705" s="163"/>
      <c r="N705" s="306">
        <f>BK705</f>
        <v>0</v>
      </c>
      <c r="O705" s="307"/>
      <c r="P705" s="307"/>
      <c r="Q705" s="307"/>
      <c r="R705" s="156"/>
      <c r="T705" s="157"/>
      <c r="U705" s="154"/>
      <c r="V705" s="154"/>
      <c r="W705" s="158">
        <f>SUM(W706:W764)</f>
        <v>0</v>
      </c>
      <c r="X705" s="154"/>
      <c r="Y705" s="158">
        <f>SUM(Y706:Y764)</f>
        <v>0</v>
      </c>
      <c r="Z705" s="154"/>
      <c r="AA705" s="159">
        <f>SUM(AA706:AA764)</f>
        <v>0</v>
      </c>
      <c r="AR705" s="160" t="s">
        <v>87</v>
      </c>
      <c r="AT705" s="161" t="s">
        <v>77</v>
      </c>
      <c r="AU705" s="161" t="s">
        <v>84</v>
      </c>
      <c r="AY705" s="160" t="s">
        <v>165</v>
      </c>
      <c r="BK705" s="162">
        <f>SUM(BK706:BK764)</f>
        <v>0</v>
      </c>
    </row>
    <row r="706" spans="2:65" s="1" customFormat="1" ht="25.5" customHeight="1">
      <c r="B706" s="135"/>
      <c r="C706" s="164" t="s">
        <v>601</v>
      </c>
      <c r="D706" s="164" t="s">
        <v>166</v>
      </c>
      <c r="E706" s="165" t="s">
        <v>924</v>
      </c>
      <c r="F706" s="281" t="s">
        <v>925</v>
      </c>
      <c r="G706" s="281"/>
      <c r="H706" s="281"/>
      <c r="I706" s="281"/>
      <c r="J706" s="166" t="s">
        <v>218</v>
      </c>
      <c r="K706" s="167">
        <v>2</v>
      </c>
      <c r="L706" s="282">
        <v>0</v>
      </c>
      <c r="M706" s="282"/>
      <c r="N706" s="283">
        <f t="shared" ref="N706:N716" si="25">ROUND(L706*K706,3)</f>
        <v>0</v>
      </c>
      <c r="O706" s="283"/>
      <c r="P706" s="283"/>
      <c r="Q706" s="283"/>
      <c r="R706" s="138"/>
      <c r="T706" s="169" t="s">
        <v>5</v>
      </c>
      <c r="U706" s="47" t="s">
        <v>45</v>
      </c>
      <c r="V706" s="39"/>
      <c r="W706" s="170">
        <f t="shared" ref="W706:W716" si="26">V706*K706</f>
        <v>0</v>
      </c>
      <c r="X706" s="170">
        <v>0</v>
      </c>
      <c r="Y706" s="170">
        <f t="shared" ref="Y706:Y716" si="27">X706*K706</f>
        <v>0</v>
      </c>
      <c r="Z706" s="170">
        <v>0</v>
      </c>
      <c r="AA706" s="171">
        <f t="shared" ref="AA706:AA716" si="28">Z706*K706</f>
        <v>0</v>
      </c>
      <c r="AR706" s="22" t="s">
        <v>199</v>
      </c>
      <c r="AT706" s="22" t="s">
        <v>166</v>
      </c>
      <c r="AU706" s="22" t="s">
        <v>87</v>
      </c>
      <c r="AY706" s="22" t="s">
        <v>165</v>
      </c>
      <c r="BE706" s="109">
        <f t="shared" ref="BE706:BE716" si="29">IF(U706="základná",N706,0)</f>
        <v>0</v>
      </c>
      <c r="BF706" s="109">
        <f t="shared" ref="BF706:BF716" si="30">IF(U706="znížená",N706,0)</f>
        <v>0</v>
      </c>
      <c r="BG706" s="109">
        <f t="shared" ref="BG706:BG716" si="31">IF(U706="zákl. prenesená",N706,0)</f>
        <v>0</v>
      </c>
      <c r="BH706" s="109">
        <f t="shared" ref="BH706:BH716" si="32">IF(U706="zníž. prenesená",N706,0)</f>
        <v>0</v>
      </c>
      <c r="BI706" s="109">
        <f t="shared" ref="BI706:BI716" si="33">IF(U706="nulová",N706,0)</f>
        <v>0</v>
      </c>
      <c r="BJ706" s="22" t="s">
        <v>87</v>
      </c>
      <c r="BK706" s="172">
        <f t="shared" ref="BK706:BK716" si="34">ROUND(L706*K706,3)</f>
        <v>0</v>
      </c>
      <c r="BL706" s="22" t="s">
        <v>199</v>
      </c>
      <c r="BM706" s="22" t="s">
        <v>926</v>
      </c>
    </row>
    <row r="707" spans="2:65" s="1" customFormat="1" ht="25.5" customHeight="1">
      <c r="B707" s="135"/>
      <c r="C707" s="164" t="s">
        <v>927</v>
      </c>
      <c r="D707" s="164" t="s">
        <v>166</v>
      </c>
      <c r="E707" s="165" t="s">
        <v>928</v>
      </c>
      <c r="F707" s="281" t="s">
        <v>929</v>
      </c>
      <c r="G707" s="281"/>
      <c r="H707" s="281"/>
      <c r="I707" s="281"/>
      <c r="J707" s="166" t="s">
        <v>218</v>
      </c>
      <c r="K707" s="167">
        <v>2</v>
      </c>
      <c r="L707" s="282">
        <v>0</v>
      </c>
      <c r="M707" s="282"/>
      <c r="N707" s="283">
        <f t="shared" si="25"/>
        <v>0</v>
      </c>
      <c r="O707" s="283"/>
      <c r="P707" s="283"/>
      <c r="Q707" s="283"/>
      <c r="R707" s="138"/>
      <c r="T707" s="169" t="s">
        <v>5</v>
      </c>
      <c r="U707" s="47" t="s">
        <v>45</v>
      </c>
      <c r="V707" s="39"/>
      <c r="W707" s="170">
        <f t="shared" si="26"/>
        <v>0</v>
      </c>
      <c r="X707" s="170">
        <v>0</v>
      </c>
      <c r="Y707" s="170">
        <f t="shared" si="27"/>
        <v>0</v>
      </c>
      <c r="Z707" s="170">
        <v>0</v>
      </c>
      <c r="AA707" s="171">
        <f t="shared" si="28"/>
        <v>0</v>
      </c>
      <c r="AR707" s="22" t="s">
        <v>199</v>
      </c>
      <c r="AT707" s="22" t="s">
        <v>166</v>
      </c>
      <c r="AU707" s="22" t="s">
        <v>87</v>
      </c>
      <c r="AY707" s="22" t="s">
        <v>165</v>
      </c>
      <c r="BE707" s="109">
        <f t="shared" si="29"/>
        <v>0</v>
      </c>
      <c r="BF707" s="109">
        <f t="shared" si="30"/>
        <v>0</v>
      </c>
      <c r="BG707" s="109">
        <f t="shared" si="31"/>
        <v>0</v>
      </c>
      <c r="BH707" s="109">
        <f t="shared" si="32"/>
        <v>0</v>
      </c>
      <c r="BI707" s="109">
        <f t="shared" si="33"/>
        <v>0</v>
      </c>
      <c r="BJ707" s="22" t="s">
        <v>87</v>
      </c>
      <c r="BK707" s="172">
        <f t="shared" si="34"/>
        <v>0</v>
      </c>
      <c r="BL707" s="22" t="s">
        <v>199</v>
      </c>
      <c r="BM707" s="22" t="s">
        <v>930</v>
      </c>
    </row>
    <row r="708" spans="2:65" s="1" customFormat="1" ht="25.5" customHeight="1">
      <c r="B708" s="135"/>
      <c r="C708" s="164" t="s">
        <v>604</v>
      </c>
      <c r="D708" s="164" t="s">
        <v>166</v>
      </c>
      <c r="E708" s="165" t="s">
        <v>931</v>
      </c>
      <c r="F708" s="281" t="s">
        <v>932</v>
      </c>
      <c r="G708" s="281"/>
      <c r="H708" s="281"/>
      <c r="I708" s="281"/>
      <c r="J708" s="166" t="s">
        <v>218</v>
      </c>
      <c r="K708" s="167">
        <v>1</v>
      </c>
      <c r="L708" s="282">
        <v>0</v>
      </c>
      <c r="M708" s="282"/>
      <c r="N708" s="283">
        <f t="shared" si="25"/>
        <v>0</v>
      </c>
      <c r="O708" s="283"/>
      <c r="P708" s="283"/>
      <c r="Q708" s="283"/>
      <c r="R708" s="138"/>
      <c r="T708" s="169" t="s">
        <v>5</v>
      </c>
      <c r="U708" s="47" t="s">
        <v>45</v>
      </c>
      <c r="V708" s="39"/>
      <c r="W708" s="170">
        <f t="shared" si="26"/>
        <v>0</v>
      </c>
      <c r="X708" s="170">
        <v>0</v>
      </c>
      <c r="Y708" s="170">
        <f t="shared" si="27"/>
        <v>0</v>
      </c>
      <c r="Z708" s="170">
        <v>0</v>
      </c>
      <c r="AA708" s="171">
        <f t="shared" si="28"/>
        <v>0</v>
      </c>
      <c r="AR708" s="22" t="s">
        <v>199</v>
      </c>
      <c r="AT708" s="22" t="s">
        <v>166</v>
      </c>
      <c r="AU708" s="22" t="s">
        <v>87</v>
      </c>
      <c r="AY708" s="22" t="s">
        <v>165</v>
      </c>
      <c r="BE708" s="109">
        <f t="shared" si="29"/>
        <v>0</v>
      </c>
      <c r="BF708" s="109">
        <f t="shared" si="30"/>
        <v>0</v>
      </c>
      <c r="BG708" s="109">
        <f t="shared" si="31"/>
        <v>0</v>
      </c>
      <c r="BH708" s="109">
        <f t="shared" si="32"/>
        <v>0</v>
      </c>
      <c r="BI708" s="109">
        <f t="shared" si="33"/>
        <v>0</v>
      </c>
      <c r="BJ708" s="22" t="s">
        <v>87</v>
      </c>
      <c r="BK708" s="172">
        <f t="shared" si="34"/>
        <v>0</v>
      </c>
      <c r="BL708" s="22" t="s">
        <v>199</v>
      </c>
      <c r="BM708" s="22" t="s">
        <v>933</v>
      </c>
    </row>
    <row r="709" spans="2:65" s="1" customFormat="1" ht="25.5" customHeight="1">
      <c r="B709" s="135"/>
      <c r="C709" s="164" t="s">
        <v>934</v>
      </c>
      <c r="D709" s="164" t="s">
        <v>166</v>
      </c>
      <c r="E709" s="165" t="s">
        <v>935</v>
      </c>
      <c r="F709" s="281" t="s">
        <v>936</v>
      </c>
      <c r="G709" s="281"/>
      <c r="H709" s="281"/>
      <c r="I709" s="281"/>
      <c r="J709" s="166" t="s">
        <v>218</v>
      </c>
      <c r="K709" s="167">
        <v>1</v>
      </c>
      <c r="L709" s="282">
        <v>0</v>
      </c>
      <c r="M709" s="282"/>
      <c r="N709" s="283">
        <f t="shared" si="25"/>
        <v>0</v>
      </c>
      <c r="O709" s="283"/>
      <c r="P709" s="283"/>
      <c r="Q709" s="283"/>
      <c r="R709" s="138"/>
      <c r="T709" s="169" t="s">
        <v>5</v>
      </c>
      <c r="U709" s="47" t="s">
        <v>45</v>
      </c>
      <c r="V709" s="39"/>
      <c r="W709" s="170">
        <f t="shared" si="26"/>
        <v>0</v>
      </c>
      <c r="X709" s="170">
        <v>0</v>
      </c>
      <c r="Y709" s="170">
        <f t="shared" si="27"/>
        <v>0</v>
      </c>
      <c r="Z709" s="170">
        <v>0</v>
      </c>
      <c r="AA709" s="171">
        <f t="shared" si="28"/>
        <v>0</v>
      </c>
      <c r="AR709" s="22" t="s">
        <v>199</v>
      </c>
      <c r="AT709" s="22" t="s">
        <v>166</v>
      </c>
      <c r="AU709" s="22" t="s">
        <v>87</v>
      </c>
      <c r="AY709" s="22" t="s">
        <v>165</v>
      </c>
      <c r="BE709" s="109">
        <f t="shared" si="29"/>
        <v>0</v>
      </c>
      <c r="BF709" s="109">
        <f t="shared" si="30"/>
        <v>0</v>
      </c>
      <c r="BG709" s="109">
        <f t="shared" si="31"/>
        <v>0</v>
      </c>
      <c r="BH709" s="109">
        <f t="shared" si="32"/>
        <v>0</v>
      </c>
      <c r="BI709" s="109">
        <f t="shared" si="33"/>
        <v>0</v>
      </c>
      <c r="BJ709" s="22" t="s">
        <v>87</v>
      </c>
      <c r="BK709" s="172">
        <f t="shared" si="34"/>
        <v>0</v>
      </c>
      <c r="BL709" s="22" t="s">
        <v>199</v>
      </c>
      <c r="BM709" s="22" t="s">
        <v>937</v>
      </c>
    </row>
    <row r="710" spans="2:65" s="1" customFormat="1" ht="25.5" customHeight="1">
      <c r="B710" s="135"/>
      <c r="C710" s="164" t="s">
        <v>608</v>
      </c>
      <c r="D710" s="164" t="s">
        <v>166</v>
      </c>
      <c r="E710" s="165" t="s">
        <v>938</v>
      </c>
      <c r="F710" s="281" t="s">
        <v>939</v>
      </c>
      <c r="G710" s="281"/>
      <c r="H710" s="281"/>
      <c r="I710" s="281"/>
      <c r="J710" s="166" t="s">
        <v>218</v>
      </c>
      <c r="K710" s="167">
        <v>2</v>
      </c>
      <c r="L710" s="282">
        <v>0</v>
      </c>
      <c r="M710" s="282"/>
      <c r="N710" s="283">
        <f t="shared" si="25"/>
        <v>0</v>
      </c>
      <c r="O710" s="283"/>
      <c r="P710" s="283"/>
      <c r="Q710" s="283"/>
      <c r="R710" s="138"/>
      <c r="T710" s="169" t="s">
        <v>5</v>
      </c>
      <c r="U710" s="47" t="s">
        <v>45</v>
      </c>
      <c r="V710" s="39"/>
      <c r="W710" s="170">
        <f t="shared" si="26"/>
        <v>0</v>
      </c>
      <c r="X710" s="170">
        <v>0</v>
      </c>
      <c r="Y710" s="170">
        <f t="shared" si="27"/>
        <v>0</v>
      </c>
      <c r="Z710" s="170">
        <v>0</v>
      </c>
      <c r="AA710" s="171">
        <f t="shared" si="28"/>
        <v>0</v>
      </c>
      <c r="AR710" s="22" t="s">
        <v>199</v>
      </c>
      <c r="AT710" s="22" t="s">
        <v>166</v>
      </c>
      <c r="AU710" s="22" t="s">
        <v>87</v>
      </c>
      <c r="AY710" s="22" t="s">
        <v>165</v>
      </c>
      <c r="BE710" s="109">
        <f t="shared" si="29"/>
        <v>0</v>
      </c>
      <c r="BF710" s="109">
        <f t="shared" si="30"/>
        <v>0</v>
      </c>
      <c r="BG710" s="109">
        <f t="shared" si="31"/>
        <v>0</v>
      </c>
      <c r="BH710" s="109">
        <f t="shared" si="32"/>
        <v>0</v>
      </c>
      <c r="BI710" s="109">
        <f t="shared" si="33"/>
        <v>0</v>
      </c>
      <c r="BJ710" s="22" t="s">
        <v>87</v>
      </c>
      <c r="BK710" s="172">
        <f t="shared" si="34"/>
        <v>0</v>
      </c>
      <c r="BL710" s="22" t="s">
        <v>199</v>
      </c>
      <c r="BM710" s="22" t="s">
        <v>940</v>
      </c>
    </row>
    <row r="711" spans="2:65" s="1" customFormat="1" ht="25.5" customHeight="1">
      <c r="B711" s="135"/>
      <c r="C711" s="164" t="s">
        <v>941</v>
      </c>
      <c r="D711" s="164" t="s">
        <v>166</v>
      </c>
      <c r="E711" s="165" t="s">
        <v>942</v>
      </c>
      <c r="F711" s="281" t="s">
        <v>943</v>
      </c>
      <c r="G711" s="281"/>
      <c r="H711" s="281"/>
      <c r="I711" s="281"/>
      <c r="J711" s="166" t="s">
        <v>218</v>
      </c>
      <c r="K711" s="167">
        <v>1</v>
      </c>
      <c r="L711" s="282">
        <v>0</v>
      </c>
      <c r="M711" s="282"/>
      <c r="N711" s="283">
        <f t="shared" si="25"/>
        <v>0</v>
      </c>
      <c r="O711" s="283"/>
      <c r="P711" s="283"/>
      <c r="Q711" s="283"/>
      <c r="R711" s="138"/>
      <c r="T711" s="169" t="s">
        <v>5</v>
      </c>
      <c r="U711" s="47" t="s">
        <v>45</v>
      </c>
      <c r="V711" s="39"/>
      <c r="W711" s="170">
        <f t="shared" si="26"/>
        <v>0</v>
      </c>
      <c r="X711" s="170">
        <v>0</v>
      </c>
      <c r="Y711" s="170">
        <f t="shared" si="27"/>
        <v>0</v>
      </c>
      <c r="Z711" s="170">
        <v>0</v>
      </c>
      <c r="AA711" s="171">
        <f t="shared" si="28"/>
        <v>0</v>
      </c>
      <c r="AR711" s="22" t="s">
        <v>199</v>
      </c>
      <c r="AT711" s="22" t="s">
        <v>166</v>
      </c>
      <c r="AU711" s="22" t="s">
        <v>87</v>
      </c>
      <c r="AY711" s="22" t="s">
        <v>165</v>
      </c>
      <c r="BE711" s="109">
        <f t="shared" si="29"/>
        <v>0</v>
      </c>
      <c r="BF711" s="109">
        <f t="shared" si="30"/>
        <v>0</v>
      </c>
      <c r="BG711" s="109">
        <f t="shared" si="31"/>
        <v>0</v>
      </c>
      <c r="BH711" s="109">
        <f t="shared" si="32"/>
        <v>0</v>
      </c>
      <c r="BI711" s="109">
        <f t="shared" si="33"/>
        <v>0</v>
      </c>
      <c r="BJ711" s="22" t="s">
        <v>87</v>
      </c>
      <c r="BK711" s="172">
        <f t="shared" si="34"/>
        <v>0</v>
      </c>
      <c r="BL711" s="22" t="s">
        <v>199</v>
      </c>
      <c r="BM711" s="22" t="s">
        <v>944</v>
      </c>
    </row>
    <row r="712" spans="2:65" s="1" customFormat="1" ht="25.5" customHeight="1">
      <c r="B712" s="135"/>
      <c r="C712" s="164" t="s">
        <v>611</v>
      </c>
      <c r="D712" s="164" t="s">
        <v>166</v>
      </c>
      <c r="E712" s="165" t="s">
        <v>945</v>
      </c>
      <c r="F712" s="281" t="s">
        <v>946</v>
      </c>
      <c r="G712" s="281"/>
      <c r="H712" s="281"/>
      <c r="I712" s="281"/>
      <c r="J712" s="166" t="s">
        <v>218</v>
      </c>
      <c r="K712" s="167">
        <v>1</v>
      </c>
      <c r="L712" s="282">
        <v>0</v>
      </c>
      <c r="M712" s="282"/>
      <c r="N712" s="283">
        <f t="shared" si="25"/>
        <v>0</v>
      </c>
      <c r="O712" s="283"/>
      <c r="P712" s="283"/>
      <c r="Q712" s="283"/>
      <c r="R712" s="138"/>
      <c r="T712" s="169" t="s">
        <v>5</v>
      </c>
      <c r="U712" s="47" t="s">
        <v>45</v>
      </c>
      <c r="V712" s="39"/>
      <c r="W712" s="170">
        <f t="shared" si="26"/>
        <v>0</v>
      </c>
      <c r="X712" s="170">
        <v>0</v>
      </c>
      <c r="Y712" s="170">
        <f t="shared" si="27"/>
        <v>0</v>
      </c>
      <c r="Z712" s="170">
        <v>0</v>
      </c>
      <c r="AA712" s="171">
        <f t="shared" si="28"/>
        <v>0</v>
      </c>
      <c r="AR712" s="22" t="s">
        <v>199</v>
      </c>
      <c r="AT712" s="22" t="s">
        <v>166</v>
      </c>
      <c r="AU712" s="22" t="s">
        <v>87</v>
      </c>
      <c r="AY712" s="22" t="s">
        <v>165</v>
      </c>
      <c r="BE712" s="109">
        <f t="shared" si="29"/>
        <v>0</v>
      </c>
      <c r="BF712" s="109">
        <f t="shared" si="30"/>
        <v>0</v>
      </c>
      <c r="BG712" s="109">
        <f t="shared" si="31"/>
        <v>0</v>
      </c>
      <c r="BH712" s="109">
        <f t="shared" si="32"/>
        <v>0</v>
      </c>
      <c r="BI712" s="109">
        <f t="shared" si="33"/>
        <v>0</v>
      </c>
      <c r="BJ712" s="22" t="s">
        <v>87</v>
      </c>
      <c r="BK712" s="172">
        <f t="shared" si="34"/>
        <v>0</v>
      </c>
      <c r="BL712" s="22" t="s">
        <v>199</v>
      </c>
      <c r="BM712" s="22" t="s">
        <v>947</v>
      </c>
    </row>
    <row r="713" spans="2:65" s="1" customFormat="1" ht="25.5" customHeight="1">
      <c r="B713" s="135"/>
      <c r="C713" s="164" t="s">
        <v>948</v>
      </c>
      <c r="D713" s="164" t="s">
        <v>166</v>
      </c>
      <c r="E713" s="165" t="s">
        <v>949</v>
      </c>
      <c r="F713" s="281" t="s">
        <v>950</v>
      </c>
      <c r="G713" s="281"/>
      <c r="H713" s="281"/>
      <c r="I713" s="281"/>
      <c r="J713" s="166" t="s">
        <v>218</v>
      </c>
      <c r="K713" s="167">
        <v>1</v>
      </c>
      <c r="L713" s="282">
        <v>0</v>
      </c>
      <c r="M713" s="282"/>
      <c r="N713" s="283">
        <f t="shared" si="25"/>
        <v>0</v>
      </c>
      <c r="O713" s="283"/>
      <c r="P713" s="283"/>
      <c r="Q713" s="283"/>
      <c r="R713" s="138"/>
      <c r="T713" s="169" t="s">
        <v>5</v>
      </c>
      <c r="U713" s="47" t="s">
        <v>45</v>
      </c>
      <c r="V713" s="39"/>
      <c r="W713" s="170">
        <f t="shared" si="26"/>
        <v>0</v>
      </c>
      <c r="X713" s="170">
        <v>0</v>
      </c>
      <c r="Y713" s="170">
        <f t="shared" si="27"/>
        <v>0</v>
      </c>
      <c r="Z713" s="170">
        <v>0</v>
      </c>
      <c r="AA713" s="171">
        <f t="shared" si="28"/>
        <v>0</v>
      </c>
      <c r="AR713" s="22" t="s">
        <v>199</v>
      </c>
      <c r="AT713" s="22" t="s">
        <v>166</v>
      </c>
      <c r="AU713" s="22" t="s">
        <v>87</v>
      </c>
      <c r="AY713" s="22" t="s">
        <v>165</v>
      </c>
      <c r="BE713" s="109">
        <f t="shared" si="29"/>
        <v>0</v>
      </c>
      <c r="BF713" s="109">
        <f t="shared" si="30"/>
        <v>0</v>
      </c>
      <c r="BG713" s="109">
        <f t="shared" si="31"/>
        <v>0</v>
      </c>
      <c r="BH713" s="109">
        <f t="shared" si="32"/>
        <v>0</v>
      </c>
      <c r="BI713" s="109">
        <f t="shared" si="33"/>
        <v>0</v>
      </c>
      <c r="BJ713" s="22" t="s">
        <v>87</v>
      </c>
      <c r="BK713" s="172">
        <f t="shared" si="34"/>
        <v>0</v>
      </c>
      <c r="BL713" s="22" t="s">
        <v>199</v>
      </c>
      <c r="BM713" s="22" t="s">
        <v>951</v>
      </c>
    </row>
    <row r="714" spans="2:65" s="1" customFormat="1" ht="25.5" customHeight="1">
      <c r="B714" s="135"/>
      <c r="C714" s="164" t="s">
        <v>615</v>
      </c>
      <c r="D714" s="164" t="s">
        <v>166</v>
      </c>
      <c r="E714" s="165" t="s">
        <v>952</v>
      </c>
      <c r="F714" s="281" t="s">
        <v>953</v>
      </c>
      <c r="G714" s="281"/>
      <c r="H714" s="281"/>
      <c r="I714" s="281"/>
      <c r="J714" s="166" t="s">
        <v>218</v>
      </c>
      <c r="K714" s="167">
        <v>1</v>
      </c>
      <c r="L714" s="282">
        <v>0</v>
      </c>
      <c r="M714" s="282"/>
      <c r="N714" s="283">
        <f t="shared" si="25"/>
        <v>0</v>
      </c>
      <c r="O714" s="283"/>
      <c r="P714" s="283"/>
      <c r="Q714" s="283"/>
      <c r="R714" s="138"/>
      <c r="T714" s="169" t="s">
        <v>5</v>
      </c>
      <c r="U714" s="47" t="s">
        <v>45</v>
      </c>
      <c r="V714" s="39"/>
      <c r="W714" s="170">
        <f t="shared" si="26"/>
        <v>0</v>
      </c>
      <c r="X714" s="170">
        <v>0</v>
      </c>
      <c r="Y714" s="170">
        <f t="shared" si="27"/>
        <v>0</v>
      </c>
      <c r="Z714" s="170">
        <v>0</v>
      </c>
      <c r="AA714" s="171">
        <f t="shared" si="28"/>
        <v>0</v>
      </c>
      <c r="AR714" s="22" t="s">
        <v>199</v>
      </c>
      <c r="AT714" s="22" t="s">
        <v>166</v>
      </c>
      <c r="AU714" s="22" t="s">
        <v>87</v>
      </c>
      <c r="AY714" s="22" t="s">
        <v>165</v>
      </c>
      <c r="BE714" s="109">
        <f t="shared" si="29"/>
        <v>0</v>
      </c>
      <c r="BF714" s="109">
        <f t="shared" si="30"/>
        <v>0</v>
      </c>
      <c r="BG714" s="109">
        <f t="shared" si="31"/>
        <v>0</v>
      </c>
      <c r="BH714" s="109">
        <f t="shared" si="32"/>
        <v>0</v>
      </c>
      <c r="BI714" s="109">
        <f t="shared" si="33"/>
        <v>0</v>
      </c>
      <c r="BJ714" s="22" t="s">
        <v>87</v>
      </c>
      <c r="BK714" s="172">
        <f t="shared" si="34"/>
        <v>0</v>
      </c>
      <c r="BL714" s="22" t="s">
        <v>199</v>
      </c>
      <c r="BM714" s="22" t="s">
        <v>954</v>
      </c>
    </row>
    <row r="715" spans="2:65" s="1" customFormat="1" ht="25.5" customHeight="1">
      <c r="B715" s="135"/>
      <c r="C715" s="164" t="s">
        <v>955</v>
      </c>
      <c r="D715" s="164" t="s">
        <v>166</v>
      </c>
      <c r="E715" s="165" t="s">
        <v>956</v>
      </c>
      <c r="F715" s="281" t="s">
        <v>957</v>
      </c>
      <c r="G715" s="281"/>
      <c r="H715" s="281"/>
      <c r="I715" s="281"/>
      <c r="J715" s="166" t="s">
        <v>399</v>
      </c>
      <c r="K715" s="167">
        <v>1</v>
      </c>
      <c r="L715" s="282">
        <v>0</v>
      </c>
      <c r="M715" s="282"/>
      <c r="N715" s="283">
        <f t="shared" si="25"/>
        <v>0</v>
      </c>
      <c r="O715" s="283"/>
      <c r="P715" s="283"/>
      <c r="Q715" s="283"/>
      <c r="R715" s="138"/>
      <c r="T715" s="169" t="s">
        <v>5</v>
      </c>
      <c r="U715" s="47" t="s">
        <v>45</v>
      </c>
      <c r="V715" s="39"/>
      <c r="W715" s="170">
        <f t="shared" si="26"/>
        <v>0</v>
      </c>
      <c r="X715" s="170">
        <v>0</v>
      </c>
      <c r="Y715" s="170">
        <f t="shared" si="27"/>
        <v>0</v>
      </c>
      <c r="Z715" s="170">
        <v>0</v>
      </c>
      <c r="AA715" s="171">
        <f t="shared" si="28"/>
        <v>0</v>
      </c>
      <c r="AR715" s="22" t="s">
        <v>199</v>
      </c>
      <c r="AT715" s="22" t="s">
        <v>166</v>
      </c>
      <c r="AU715" s="22" t="s">
        <v>87</v>
      </c>
      <c r="AY715" s="22" t="s">
        <v>165</v>
      </c>
      <c r="BE715" s="109">
        <f t="shared" si="29"/>
        <v>0</v>
      </c>
      <c r="BF715" s="109">
        <f t="shared" si="30"/>
        <v>0</v>
      </c>
      <c r="BG715" s="109">
        <f t="shared" si="31"/>
        <v>0</v>
      </c>
      <c r="BH715" s="109">
        <f t="shared" si="32"/>
        <v>0</v>
      </c>
      <c r="BI715" s="109">
        <f t="shared" si="33"/>
        <v>0</v>
      </c>
      <c r="BJ715" s="22" t="s">
        <v>87</v>
      </c>
      <c r="BK715" s="172">
        <f t="shared" si="34"/>
        <v>0</v>
      </c>
      <c r="BL715" s="22" t="s">
        <v>199</v>
      </c>
      <c r="BM715" s="22" t="s">
        <v>958</v>
      </c>
    </row>
    <row r="716" spans="2:65" s="1" customFormat="1" ht="25.5" customHeight="1">
      <c r="B716" s="135"/>
      <c r="C716" s="164" t="s">
        <v>618</v>
      </c>
      <c r="D716" s="164" t="s">
        <v>166</v>
      </c>
      <c r="E716" s="165" t="s">
        <v>959</v>
      </c>
      <c r="F716" s="281" t="s">
        <v>960</v>
      </c>
      <c r="G716" s="281"/>
      <c r="H716" s="281"/>
      <c r="I716" s="281"/>
      <c r="J716" s="166" t="s">
        <v>399</v>
      </c>
      <c r="K716" s="167">
        <v>8</v>
      </c>
      <c r="L716" s="282">
        <v>0</v>
      </c>
      <c r="M716" s="282"/>
      <c r="N716" s="283">
        <f t="shared" si="25"/>
        <v>0</v>
      </c>
      <c r="O716" s="283"/>
      <c r="P716" s="283"/>
      <c r="Q716" s="283"/>
      <c r="R716" s="138"/>
      <c r="T716" s="169" t="s">
        <v>5</v>
      </c>
      <c r="U716" s="47" t="s">
        <v>45</v>
      </c>
      <c r="V716" s="39"/>
      <c r="W716" s="170">
        <f t="shared" si="26"/>
        <v>0</v>
      </c>
      <c r="X716" s="170">
        <v>0</v>
      </c>
      <c r="Y716" s="170">
        <f t="shared" si="27"/>
        <v>0</v>
      </c>
      <c r="Z716" s="170">
        <v>0</v>
      </c>
      <c r="AA716" s="171">
        <f t="shared" si="28"/>
        <v>0</v>
      </c>
      <c r="AR716" s="22" t="s">
        <v>199</v>
      </c>
      <c r="AT716" s="22" t="s">
        <v>166</v>
      </c>
      <c r="AU716" s="22" t="s">
        <v>87</v>
      </c>
      <c r="AY716" s="22" t="s">
        <v>165</v>
      </c>
      <c r="BE716" s="109">
        <f t="shared" si="29"/>
        <v>0</v>
      </c>
      <c r="BF716" s="109">
        <f t="shared" si="30"/>
        <v>0</v>
      </c>
      <c r="BG716" s="109">
        <f t="shared" si="31"/>
        <v>0</v>
      </c>
      <c r="BH716" s="109">
        <f t="shared" si="32"/>
        <v>0</v>
      </c>
      <c r="BI716" s="109">
        <f t="shared" si="33"/>
        <v>0</v>
      </c>
      <c r="BJ716" s="22" t="s">
        <v>87</v>
      </c>
      <c r="BK716" s="172">
        <f t="shared" si="34"/>
        <v>0</v>
      </c>
      <c r="BL716" s="22" t="s">
        <v>199</v>
      </c>
      <c r="BM716" s="22" t="s">
        <v>961</v>
      </c>
    </row>
    <row r="717" spans="2:65" s="10" customFormat="1" ht="16.5" customHeight="1">
      <c r="B717" s="173"/>
      <c r="C717" s="174"/>
      <c r="D717" s="174"/>
      <c r="E717" s="175" t="s">
        <v>5</v>
      </c>
      <c r="F717" s="284" t="s">
        <v>962</v>
      </c>
      <c r="G717" s="285"/>
      <c r="H717" s="285"/>
      <c r="I717" s="285"/>
      <c r="J717" s="174"/>
      <c r="K717" s="175" t="s">
        <v>5</v>
      </c>
      <c r="L717" s="174"/>
      <c r="M717" s="174"/>
      <c r="N717" s="174"/>
      <c r="O717" s="174"/>
      <c r="P717" s="174"/>
      <c r="Q717" s="174"/>
      <c r="R717" s="176"/>
      <c r="T717" s="177"/>
      <c r="U717" s="174"/>
      <c r="V717" s="174"/>
      <c r="W717" s="174"/>
      <c r="X717" s="174"/>
      <c r="Y717" s="174"/>
      <c r="Z717" s="174"/>
      <c r="AA717" s="178"/>
      <c r="AT717" s="179" t="s">
        <v>172</v>
      </c>
      <c r="AU717" s="179" t="s">
        <v>87</v>
      </c>
      <c r="AV717" s="10" t="s">
        <v>84</v>
      </c>
      <c r="AW717" s="10" t="s">
        <v>33</v>
      </c>
      <c r="AX717" s="10" t="s">
        <v>78</v>
      </c>
      <c r="AY717" s="179" t="s">
        <v>165</v>
      </c>
    </row>
    <row r="718" spans="2:65" s="11" customFormat="1" ht="16.5" customHeight="1">
      <c r="B718" s="180"/>
      <c r="C718" s="181"/>
      <c r="D718" s="181"/>
      <c r="E718" s="182" t="s">
        <v>5</v>
      </c>
      <c r="F718" s="286" t="s">
        <v>963</v>
      </c>
      <c r="G718" s="287"/>
      <c r="H718" s="287"/>
      <c r="I718" s="287"/>
      <c r="J718" s="181"/>
      <c r="K718" s="183">
        <v>8</v>
      </c>
      <c r="L718" s="181"/>
      <c r="M718" s="181"/>
      <c r="N718" s="181"/>
      <c r="O718" s="181"/>
      <c r="P718" s="181"/>
      <c r="Q718" s="181"/>
      <c r="R718" s="184"/>
      <c r="T718" s="185"/>
      <c r="U718" s="181"/>
      <c r="V718" s="181"/>
      <c r="W718" s="181"/>
      <c r="X718" s="181"/>
      <c r="Y718" s="181"/>
      <c r="Z718" s="181"/>
      <c r="AA718" s="186"/>
      <c r="AT718" s="187" t="s">
        <v>172</v>
      </c>
      <c r="AU718" s="187" t="s">
        <v>87</v>
      </c>
      <c r="AV718" s="11" t="s">
        <v>87</v>
      </c>
      <c r="AW718" s="11" t="s">
        <v>33</v>
      </c>
      <c r="AX718" s="11" t="s">
        <v>78</v>
      </c>
      <c r="AY718" s="187" t="s">
        <v>165</v>
      </c>
    </row>
    <row r="719" spans="2:65" s="12" customFormat="1" ht="16.5" customHeight="1">
      <c r="B719" s="188"/>
      <c r="C719" s="189"/>
      <c r="D719" s="189"/>
      <c r="E719" s="190" t="s">
        <v>5</v>
      </c>
      <c r="F719" s="288" t="s">
        <v>175</v>
      </c>
      <c r="G719" s="289"/>
      <c r="H719" s="289"/>
      <c r="I719" s="289"/>
      <c r="J719" s="189"/>
      <c r="K719" s="191">
        <v>8</v>
      </c>
      <c r="L719" s="189"/>
      <c r="M719" s="189"/>
      <c r="N719" s="189"/>
      <c r="O719" s="189"/>
      <c r="P719" s="189"/>
      <c r="Q719" s="189"/>
      <c r="R719" s="192"/>
      <c r="T719" s="193"/>
      <c r="U719" s="189"/>
      <c r="V719" s="189"/>
      <c r="W719" s="189"/>
      <c r="X719" s="189"/>
      <c r="Y719" s="189"/>
      <c r="Z719" s="189"/>
      <c r="AA719" s="194"/>
      <c r="AT719" s="195" t="s">
        <v>172</v>
      </c>
      <c r="AU719" s="195" t="s">
        <v>87</v>
      </c>
      <c r="AV719" s="12" t="s">
        <v>170</v>
      </c>
      <c r="AW719" s="12" t="s">
        <v>33</v>
      </c>
      <c r="AX719" s="12" t="s">
        <v>84</v>
      </c>
      <c r="AY719" s="195" t="s">
        <v>165</v>
      </c>
    </row>
    <row r="720" spans="2:65" s="1" customFormat="1" ht="25.5" customHeight="1">
      <c r="B720" s="135"/>
      <c r="C720" s="204" t="s">
        <v>964</v>
      </c>
      <c r="D720" s="204" t="s">
        <v>376</v>
      </c>
      <c r="E720" s="205" t="s">
        <v>965</v>
      </c>
      <c r="F720" s="296" t="s">
        <v>966</v>
      </c>
      <c r="G720" s="296"/>
      <c r="H720" s="296"/>
      <c r="I720" s="296"/>
      <c r="J720" s="206" t="s">
        <v>218</v>
      </c>
      <c r="K720" s="207">
        <v>2</v>
      </c>
      <c r="L720" s="297">
        <v>0</v>
      </c>
      <c r="M720" s="297"/>
      <c r="N720" s="298">
        <f>ROUND(L720*K720,3)</f>
        <v>0</v>
      </c>
      <c r="O720" s="283"/>
      <c r="P720" s="283"/>
      <c r="Q720" s="283"/>
      <c r="R720" s="138"/>
      <c r="T720" s="169" t="s">
        <v>5</v>
      </c>
      <c r="U720" s="47" t="s">
        <v>45</v>
      </c>
      <c r="V720" s="39"/>
      <c r="W720" s="170">
        <f>V720*K720</f>
        <v>0</v>
      </c>
      <c r="X720" s="170">
        <v>0</v>
      </c>
      <c r="Y720" s="170">
        <f>X720*K720</f>
        <v>0</v>
      </c>
      <c r="Z720" s="170">
        <v>0</v>
      </c>
      <c r="AA720" s="171">
        <f>Z720*K720</f>
        <v>0</v>
      </c>
      <c r="AR720" s="22" t="s">
        <v>242</v>
      </c>
      <c r="AT720" s="22" t="s">
        <v>376</v>
      </c>
      <c r="AU720" s="22" t="s">
        <v>87</v>
      </c>
      <c r="AY720" s="22" t="s">
        <v>165</v>
      </c>
      <c r="BE720" s="109">
        <f>IF(U720="základná",N720,0)</f>
        <v>0</v>
      </c>
      <c r="BF720" s="109">
        <f>IF(U720="znížená",N720,0)</f>
        <v>0</v>
      </c>
      <c r="BG720" s="109">
        <f>IF(U720="zákl. prenesená",N720,0)</f>
        <v>0</v>
      </c>
      <c r="BH720" s="109">
        <f>IF(U720="zníž. prenesená",N720,0)</f>
        <v>0</v>
      </c>
      <c r="BI720" s="109">
        <f>IF(U720="nulová",N720,0)</f>
        <v>0</v>
      </c>
      <c r="BJ720" s="22" t="s">
        <v>87</v>
      </c>
      <c r="BK720" s="172">
        <f>ROUND(L720*K720,3)</f>
        <v>0</v>
      </c>
      <c r="BL720" s="22" t="s">
        <v>199</v>
      </c>
      <c r="BM720" s="22" t="s">
        <v>967</v>
      </c>
    </row>
    <row r="721" spans="2:65" s="1" customFormat="1" ht="25.5" customHeight="1">
      <c r="B721" s="135"/>
      <c r="C721" s="164" t="s">
        <v>622</v>
      </c>
      <c r="D721" s="164" t="s">
        <v>166</v>
      </c>
      <c r="E721" s="165" t="s">
        <v>968</v>
      </c>
      <c r="F721" s="281" t="s">
        <v>969</v>
      </c>
      <c r="G721" s="281"/>
      <c r="H721" s="281"/>
      <c r="I721" s="281"/>
      <c r="J721" s="166" t="s">
        <v>399</v>
      </c>
      <c r="K721" s="167">
        <v>3.984</v>
      </c>
      <c r="L721" s="282">
        <v>0</v>
      </c>
      <c r="M721" s="282"/>
      <c r="N721" s="283">
        <f>ROUND(L721*K721,3)</f>
        <v>0</v>
      </c>
      <c r="O721" s="283"/>
      <c r="P721" s="283"/>
      <c r="Q721" s="283"/>
      <c r="R721" s="138"/>
      <c r="T721" s="169" t="s">
        <v>5</v>
      </c>
      <c r="U721" s="47" t="s">
        <v>45</v>
      </c>
      <c r="V721" s="39"/>
      <c r="W721" s="170">
        <f>V721*K721</f>
        <v>0</v>
      </c>
      <c r="X721" s="170">
        <v>0</v>
      </c>
      <c r="Y721" s="170">
        <f>X721*K721</f>
        <v>0</v>
      </c>
      <c r="Z721" s="170">
        <v>0</v>
      </c>
      <c r="AA721" s="171">
        <f>Z721*K721</f>
        <v>0</v>
      </c>
      <c r="AR721" s="22" t="s">
        <v>199</v>
      </c>
      <c r="AT721" s="22" t="s">
        <v>166</v>
      </c>
      <c r="AU721" s="22" t="s">
        <v>87</v>
      </c>
      <c r="AY721" s="22" t="s">
        <v>165</v>
      </c>
      <c r="BE721" s="109">
        <f>IF(U721="základná",N721,0)</f>
        <v>0</v>
      </c>
      <c r="BF721" s="109">
        <f>IF(U721="znížená",N721,0)</f>
        <v>0</v>
      </c>
      <c r="BG721" s="109">
        <f>IF(U721="zákl. prenesená",N721,0)</f>
        <v>0</v>
      </c>
      <c r="BH721" s="109">
        <f>IF(U721="zníž. prenesená",N721,0)</f>
        <v>0</v>
      </c>
      <c r="BI721" s="109">
        <f>IF(U721="nulová",N721,0)</f>
        <v>0</v>
      </c>
      <c r="BJ721" s="22" t="s">
        <v>87</v>
      </c>
      <c r="BK721" s="172">
        <f>ROUND(L721*K721,3)</f>
        <v>0</v>
      </c>
      <c r="BL721" s="22" t="s">
        <v>199</v>
      </c>
      <c r="BM721" s="22" t="s">
        <v>970</v>
      </c>
    </row>
    <row r="722" spans="2:65" s="10" customFormat="1" ht="16.5" customHeight="1">
      <c r="B722" s="173"/>
      <c r="C722" s="174"/>
      <c r="D722" s="174"/>
      <c r="E722" s="175" t="s">
        <v>5</v>
      </c>
      <c r="F722" s="284" t="s">
        <v>277</v>
      </c>
      <c r="G722" s="285"/>
      <c r="H722" s="285"/>
      <c r="I722" s="285"/>
      <c r="J722" s="174"/>
      <c r="K722" s="175" t="s">
        <v>5</v>
      </c>
      <c r="L722" s="174"/>
      <c r="M722" s="174"/>
      <c r="N722" s="174"/>
      <c r="O722" s="174"/>
      <c r="P722" s="174"/>
      <c r="Q722" s="174"/>
      <c r="R722" s="176"/>
      <c r="T722" s="177"/>
      <c r="U722" s="174"/>
      <c r="V722" s="174"/>
      <c r="W722" s="174"/>
      <c r="X722" s="174"/>
      <c r="Y722" s="174"/>
      <c r="Z722" s="174"/>
      <c r="AA722" s="178"/>
      <c r="AT722" s="179" t="s">
        <v>172</v>
      </c>
      <c r="AU722" s="179" t="s">
        <v>87</v>
      </c>
      <c r="AV722" s="10" t="s">
        <v>84</v>
      </c>
      <c r="AW722" s="10" t="s">
        <v>33</v>
      </c>
      <c r="AX722" s="10" t="s">
        <v>78</v>
      </c>
      <c r="AY722" s="179" t="s">
        <v>165</v>
      </c>
    </row>
    <row r="723" spans="2:65" s="11" customFormat="1" ht="16.5" customHeight="1">
      <c r="B723" s="180"/>
      <c r="C723" s="181"/>
      <c r="D723" s="181"/>
      <c r="E723" s="182" t="s">
        <v>5</v>
      </c>
      <c r="F723" s="286" t="s">
        <v>971</v>
      </c>
      <c r="G723" s="287"/>
      <c r="H723" s="287"/>
      <c r="I723" s="287"/>
      <c r="J723" s="181"/>
      <c r="K723" s="183">
        <v>3.984</v>
      </c>
      <c r="L723" s="181"/>
      <c r="M723" s="181"/>
      <c r="N723" s="181"/>
      <c r="O723" s="181"/>
      <c r="P723" s="181"/>
      <c r="Q723" s="181"/>
      <c r="R723" s="184"/>
      <c r="T723" s="185"/>
      <c r="U723" s="181"/>
      <c r="V723" s="181"/>
      <c r="W723" s="181"/>
      <c r="X723" s="181"/>
      <c r="Y723" s="181"/>
      <c r="Z723" s="181"/>
      <c r="AA723" s="186"/>
      <c r="AT723" s="187" t="s">
        <v>172</v>
      </c>
      <c r="AU723" s="187" t="s">
        <v>87</v>
      </c>
      <c r="AV723" s="11" t="s">
        <v>87</v>
      </c>
      <c r="AW723" s="11" t="s">
        <v>33</v>
      </c>
      <c r="AX723" s="11" t="s">
        <v>78</v>
      </c>
      <c r="AY723" s="187" t="s">
        <v>165</v>
      </c>
    </row>
    <row r="724" spans="2:65" s="12" customFormat="1" ht="16.5" customHeight="1">
      <c r="B724" s="188"/>
      <c r="C724" s="189"/>
      <c r="D724" s="189"/>
      <c r="E724" s="190" t="s">
        <v>5</v>
      </c>
      <c r="F724" s="288" t="s">
        <v>175</v>
      </c>
      <c r="G724" s="289"/>
      <c r="H724" s="289"/>
      <c r="I724" s="289"/>
      <c r="J724" s="189"/>
      <c r="K724" s="191">
        <v>3.984</v>
      </c>
      <c r="L724" s="189"/>
      <c r="M724" s="189"/>
      <c r="N724" s="189"/>
      <c r="O724" s="189"/>
      <c r="P724" s="189"/>
      <c r="Q724" s="189"/>
      <c r="R724" s="192"/>
      <c r="T724" s="193"/>
      <c r="U724" s="189"/>
      <c r="V724" s="189"/>
      <c r="W724" s="189"/>
      <c r="X724" s="189"/>
      <c r="Y724" s="189"/>
      <c r="Z724" s="189"/>
      <c r="AA724" s="194"/>
      <c r="AT724" s="195" t="s">
        <v>172</v>
      </c>
      <c r="AU724" s="195" t="s">
        <v>87</v>
      </c>
      <c r="AV724" s="12" t="s">
        <v>170</v>
      </c>
      <c r="AW724" s="12" t="s">
        <v>33</v>
      </c>
      <c r="AX724" s="12" t="s">
        <v>84</v>
      </c>
      <c r="AY724" s="195" t="s">
        <v>165</v>
      </c>
    </row>
    <row r="725" spans="2:65" s="1" customFormat="1" ht="25.5" customHeight="1">
      <c r="B725" s="135"/>
      <c r="C725" s="204" t="s">
        <v>972</v>
      </c>
      <c r="D725" s="204" t="s">
        <v>376</v>
      </c>
      <c r="E725" s="205" t="s">
        <v>973</v>
      </c>
      <c r="F725" s="296" t="s">
        <v>974</v>
      </c>
      <c r="G725" s="296"/>
      <c r="H725" s="296"/>
      <c r="I725" s="296"/>
      <c r="J725" s="206" t="s">
        <v>218</v>
      </c>
      <c r="K725" s="207">
        <v>1</v>
      </c>
      <c r="L725" s="297">
        <v>0</v>
      </c>
      <c r="M725" s="297"/>
      <c r="N725" s="298">
        <f>ROUND(L725*K725,3)</f>
        <v>0</v>
      </c>
      <c r="O725" s="283"/>
      <c r="P725" s="283"/>
      <c r="Q725" s="283"/>
      <c r="R725" s="138"/>
      <c r="T725" s="169" t="s">
        <v>5</v>
      </c>
      <c r="U725" s="47" t="s">
        <v>45</v>
      </c>
      <c r="V725" s="39"/>
      <c r="W725" s="170">
        <f>V725*K725</f>
        <v>0</v>
      </c>
      <c r="X725" s="170">
        <v>0</v>
      </c>
      <c r="Y725" s="170">
        <f>X725*K725</f>
        <v>0</v>
      </c>
      <c r="Z725" s="170">
        <v>0</v>
      </c>
      <c r="AA725" s="171">
        <f>Z725*K725</f>
        <v>0</v>
      </c>
      <c r="AR725" s="22" t="s">
        <v>242</v>
      </c>
      <c r="AT725" s="22" t="s">
        <v>376</v>
      </c>
      <c r="AU725" s="22" t="s">
        <v>87</v>
      </c>
      <c r="AY725" s="22" t="s">
        <v>165</v>
      </c>
      <c r="BE725" s="109">
        <f>IF(U725="základná",N725,0)</f>
        <v>0</v>
      </c>
      <c r="BF725" s="109">
        <f>IF(U725="znížená",N725,0)</f>
        <v>0</v>
      </c>
      <c r="BG725" s="109">
        <f>IF(U725="zákl. prenesená",N725,0)</f>
        <v>0</v>
      </c>
      <c r="BH725" s="109">
        <f>IF(U725="zníž. prenesená",N725,0)</f>
        <v>0</v>
      </c>
      <c r="BI725" s="109">
        <f>IF(U725="nulová",N725,0)</f>
        <v>0</v>
      </c>
      <c r="BJ725" s="22" t="s">
        <v>87</v>
      </c>
      <c r="BK725" s="172">
        <f>ROUND(L725*K725,3)</f>
        <v>0</v>
      </c>
      <c r="BL725" s="22" t="s">
        <v>199</v>
      </c>
      <c r="BM725" s="22" t="s">
        <v>975</v>
      </c>
    </row>
    <row r="726" spans="2:65" s="1" customFormat="1" ht="38.25" customHeight="1">
      <c r="B726" s="135"/>
      <c r="C726" s="164" t="s">
        <v>625</v>
      </c>
      <c r="D726" s="164" t="s">
        <v>166</v>
      </c>
      <c r="E726" s="165" t="s">
        <v>976</v>
      </c>
      <c r="F726" s="281" t="s">
        <v>977</v>
      </c>
      <c r="G726" s="281"/>
      <c r="H726" s="281"/>
      <c r="I726" s="281"/>
      <c r="J726" s="166" t="s">
        <v>227</v>
      </c>
      <c r="K726" s="167">
        <v>10.58</v>
      </c>
      <c r="L726" s="282">
        <v>0</v>
      </c>
      <c r="M726" s="282"/>
      <c r="N726" s="283">
        <f>ROUND(L726*K726,3)</f>
        <v>0</v>
      </c>
      <c r="O726" s="283"/>
      <c r="P726" s="283"/>
      <c r="Q726" s="283"/>
      <c r="R726" s="138"/>
      <c r="T726" s="169" t="s">
        <v>5</v>
      </c>
      <c r="U726" s="47" t="s">
        <v>45</v>
      </c>
      <c r="V726" s="39"/>
      <c r="W726" s="170">
        <f>V726*K726</f>
        <v>0</v>
      </c>
      <c r="X726" s="170">
        <v>0</v>
      </c>
      <c r="Y726" s="170">
        <f>X726*K726</f>
        <v>0</v>
      </c>
      <c r="Z726" s="170">
        <v>0</v>
      </c>
      <c r="AA726" s="171">
        <f>Z726*K726</f>
        <v>0</v>
      </c>
      <c r="AR726" s="22" t="s">
        <v>199</v>
      </c>
      <c r="AT726" s="22" t="s">
        <v>166</v>
      </c>
      <c r="AU726" s="22" t="s">
        <v>87</v>
      </c>
      <c r="AY726" s="22" t="s">
        <v>165</v>
      </c>
      <c r="BE726" s="109">
        <f>IF(U726="základná",N726,0)</f>
        <v>0</v>
      </c>
      <c r="BF726" s="109">
        <f>IF(U726="znížená",N726,0)</f>
        <v>0</v>
      </c>
      <c r="BG726" s="109">
        <f>IF(U726="zákl. prenesená",N726,0)</f>
        <v>0</v>
      </c>
      <c r="BH726" s="109">
        <f>IF(U726="zníž. prenesená",N726,0)</f>
        <v>0</v>
      </c>
      <c r="BI726" s="109">
        <f>IF(U726="nulová",N726,0)</f>
        <v>0</v>
      </c>
      <c r="BJ726" s="22" t="s">
        <v>87</v>
      </c>
      <c r="BK726" s="172">
        <f>ROUND(L726*K726,3)</f>
        <v>0</v>
      </c>
      <c r="BL726" s="22" t="s">
        <v>199</v>
      </c>
      <c r="BM726" s="22" t="s">
        <v>978</v>
      </c>
    </row>
    <row r="727" spans="2:65" s="10" customFormat="1" ht="16.5" customHeight="1">
      <c r="B727" s="173"/>
      <c r="C727" s="174"/>
      <c r="D727" s="174"/>
      <c r="E727" s="175" t="s">
        <v>5</v>
      </c>
      <c r="F727" s="284" t="s">
        <v>979</v>
      </c>
      <c r="G727" s="285"/>
      <c r="H727" s="285"/>
      <c r="I727" s="285"/>
      <c r="J727" s="174"/>
      <c r="K727" s="175" t="s">
        <v>5</v>
      </c>
      <c r="L727" s="174"/>
      <c r="M727" s="174"/>
      <c r="N727" s="174"/>
      <c r="O727" s="174"/>
      <c r="P727" s="174"/>
      <c r="Q727" s="174"/>
      <c r="R727" s="176"/>
      <c r="T727" s="177"/>
      <c r="U727" s="174"/>
      <c r="V727" s="174"/>
      <c r="W727" s="174"/>
      <c r="X727" s="174"/>
      <c r="Y727" s="174"/>
      <c r="Z727" s="174"/>
      <c r="AA727" s="178"/>
      <c r="AT727" s="179" t="s">
        <v>172</v>
      </c>
      <c r="AU727" s="179" t="s">
        <v>87</v>
      </c>
      <c r="AV727" s="10" t="s">
        <v>84</v>
      </c>
      <c r="AW727" s="10" t="s">
        <v>33</v>
      </c>
      <c r="AX727" s="10" t="s">
        <v>78</v>
      </c>
      <c r="AY727" s="179" t="s">
        <v>165</v>
      </c>
    </row>
    <row r="728" spans="2:65" s="11" customFormat="1" ht="16.5" customHeight="1">
      <c r="B728" s="180"/>
      <c r="C728" s="181"/>
      <c r="D728" s="181"/>
      <c r="E728" s="182" t="s">
        <v>5</v>
      </c>
      <c r="F728" s="286" t="s">
        <v>980</v>
      </c>
      <c r="G728" s="287"/>
      <c r="H728" s="287"/>
      <c r="I728" s="287"/>
      <c r="J728" s="181"/>
      <c r="K728" s="183">
        <v>12.18</v>
      </c>
      <c r="L728" s="181"/>
      <c r="M728" s="181"/>
      <c r="N728" s="181"/>
      <c r="O728" s="181"/>
      <c r="P728" s="181"/>
      <c r="Q728" s="181"/>
      <c r="R728" s="184"/>
      <c r="T728" s="185"/>
      <c r="U728" s="181"/>
      <c r="V728" s="181"/>
      <c r="W728" s="181"/>
      <c r="X728" s="181"/>
      <c r="Y728" s="181"/>
      <c r="Z728" s="181"/>
      <c r="AA728" s="186"/>
      <c r="AT728" s="187" t="s">
        <v>172</v>
      </c>
      <c r="AU728" s="187" t="s">
        <v>87</v>
      </c>
      <c r="AV728" s="11" t="s">
        <v>87</v>
      </c>
      <c r="AW728" s="11" t="s">
        <v>33</v>
      </c>
      <c r="AX728" s="11" t="s">
        <v>78</v>
      </c>
      <c r="AY728" s="187" t="s">
        <v>165</v>
      </c>
    </row>
    <row r="729" spans="2:65" s="11" customFormat="1" ht="16.5" customHeight="1">
      <c r="B729" s="180"/>
      <c r="C729" s="181"/>
      <c r="D729" s="181"/>
      <c r="E729" s="182" t="s">
        <v>5</v>
      </c>
      <c r="F729" s="286" t="s">
        <v>981</v>
      </c>
      <c r="G729" s="287"/>
      <c r="H729" s="287"/>
      <c r="I729" s="287"/>
      <c r="J729" s="181"/>
      <c r="K729" s="183">
        <v>-1.6</v>
      </c>
      <c r="L729" s="181"/>
      <c r="M729" s="181"/>
      <c r="N729" s="181"/>
      <c r="O729" s="181"/>
      <c r="P729" s="181"/>
      <c r="Q729" s="181"/>
      <c r="R729" s="184"/>
      <c r="T729" s="185"/>
      <c r="U729" s="181"/>
      <c r="V729" s="181"/>
      <c r="W729" s="181"/>
      <c r="X729" s="181"/>
      <c r="Y729" s="181"/>
      <c r="Z729" s="181"/>
      <c r="AA729" s="186"/>
      <c r="AT729" s="187" t="s">
        <v>172</v>
      </c>
      <c r="AU729" s="187" t="s">
        <v>87</v>
      </c>
      <c r="AV729" s="11" t="s">
        <v>87</v>
      </c>
      <c r="AW729" s="11" t="s">
        <v>33</v>
      </c>
      <c r="AX729" s="11" t="s">
        <v>78</v>
      </c>
      <c r="AY729" s="187" t="s">
        <v>165</v>
      </c>
    </row>
    <row r="730" spans="2:65" s="12" customFormat="1" ht="16.5" customHeight="1">
      <c r="B730" s="188"/>
      <c r="C730" s="189"/>
      <c r="D730" s="189"/>
      <c r="E730" s="190" t="s">
        <v>5</v>
      </c>
      <c r="F730" s="288" t="s">
        <v>175</v>
      </c>
      <c r="G730" s="289"/>
      <c r="H730" s="289"/>
      <c r="I730" s="289"/>
      <c r="J730" s="189"/>
      <c r="K730" s="191">
        <v>10.58</v>
      </c>
      <c r="L730" s="189"/>
      <c r="M730" s="189"/>
      <c r="N730" s="189"/>
      <c r="O730" s="189"/>
      <c r="P730" s="189"/>
      <c r="Q730" s="189"/>
      <c r="R730" s="192"/>
      <c r="T730" s="193"/>
      <c r="U730" s="189"/>
      <c r="V730" s="189"/>
      <c r="W730" s="189"/>
      <c r="X730" s="189"/>
      <c r="Y730" s="189"/>
      <c r="Z730" s="189"/>
      <c r="AA730" s="194"/>
      <c r="AT730" s="195" t="s">
        <v>172</v>
      </c>
      <c r="AU730" s="195" t="s">
        <v>87</v>
      </c>
      <c r="AV730" s="12" t="s">
        <v>170</v>
      </c>
      <c r="AW730" s="12" t="s">
        <v>33</v>
      </c>
      <c r="AX730" s="12" t="s">
        <v>84</v>
      </c>
      <c r="AY730" s="195" t="s">
        <v>165</v>
      </c>
    </row>
    <row r="731" spans="2:65" s="1" customFormat="1" ht="16.5" customHeight="1">
      <c r="B731" s="135"/>
      <c r="C731" s="204" t="s">
        <v>982</v>
      </c>
      <c r="D731" s="204" t="s">
        <v>376</v>
      </c>
      <c r="E731" s="205" t="s">
        <v>983</v>
      </c>
      <c r="F731" s="296" t="s">
        <v>984</v>
      </c>
      <c r="G731" s="296"/>
      <c r="H731" s="296"/>
      <c r="I731" s="296"/>
      <c r="J731" s="206" t="s">
        <v>227</v>
      </c>
      <c r="K731" s="207">
        <v>11.003</v>
      </c>
      <c r="L731" s="297">
        <v>0</v>
      </c>
      <c r="M731" s="297"/>
      <c r="N731" s="298">
        <f>ROUND(L731*K731,3)</f>
        <v>0</v>
      </c>
      <c r="O731" s="283"/>
      <c r="P731" s="283"/>
      <c r="Q731" s="283"/>
      <c r="R731" s="138"/>
      <c r="T731" s="169" t="s">
        <v>5</v>
      </c>
      <c r="U731" s="47" t="s">
        <v>45</v>
      </c>
      <c r="V731" s="39"/>
      <c r="W731" s="170">
        <f>V731*K731</f>
        <v>0</v>
      </c>
      <c r="X731" s="170">
        <v>0</v>
      </c>
      <c r="Y731" s="170">
        <f>X731*K731</f>
        <v>0</v>
      </c>
      <c r="Z731" s="170">
        <v>0</v>
      </c>
      <c r="AA731" s="171">
        <f>Z731*K731</f>
        <v>0</v>
      </c>
      <c r="AR731" s="22" t="s">
        <v>242</v>
      </c>
      <c r="AT731" s="22" t="s">
        <v>376</v>
      </c>
      <c r="AU731" s="22" t="s">
        <v>87</v>
      </c>
      <c r="AY731" s="22" t="s">
        <v>165</v>
      </c>
      <c r="BE731" s="109">
        <f>IF(U731="základná",N731,0)</f>
        <v>0</v>
      </c>
      <c r="BF731" s="109">
        <f>IF(U731="znížená",N731,0)</f>
        <v>0</v>
      </c>
      <c r="BG731" s="109">
        <f>IF(U731="zákl. prenesená",N731,0)</f>
        <v>0</v>
      </c>
      <c r="BH731" s="109">
        <f>IF(U731="zníž. prenesená",N731,0)</f>
        <v>0</v>
      </c>
      <c r="BI731" s="109">
        <f>IF(U731="nulová",N731,0)</f>
        <v>0</v>
      </c>
      <c r="BJ731" s="22" t="s">
        <v>87</v>
      </c>
      <c r="BK731" s="172">
        <f>ROUND(L731*K731,3)</f>
        <v>0</v>
      </c>
      <c r="BL731" s="22" t="s">
        <v>199</v>
      </c>
      <c r="BM731" s="22" t="s">
        <v>985</v>
      </c>
    </row>
    <row r="732" spans="2:65" s="1" customFormat="1" ht="25.5" customHeight="1">
      <c r="B732" s="135"/>
      <c r="C732" s="164" t="s">
        <v>629</v>
      </c>
      <c r="D732" s="164" t="s">
        <v>166</v>
      </c>
      <c r="E732" s="165" t="s">
        <v>986</v>
      </c>
      <c r="F732" s="281" t="s">
        <v>987</v>
      </c>
      <c r="G732" s="281"/>
      <c r="H732" s="281"/>
      <c r="I732" s="281"/>
      <c r="J732" s="166" t="s">
        <v>227</v>
      </c>
      <c r="K732" s="167">
        <v>32.404000000000003</v>
      </c>
      <c r="L732" s="282">
        <v>0</v>
      </c>
      <c r="M732" s="282"/>
      <c r="N732" s="283">
        <f>ROUND(L732*K732,3)</f>
        <v>0</v>
      </c>
      <c r="O732" s="283"/>
      <c r="P732" s="283"/>
      <c r="Q732" s="283"/>
      <c r="R732" s="138"/>
      <c r="T732" s="169" t="s">
        <v>5</v>
      </c>
      <c r="U732" s="47" t="s">
        <v>45</v>
      </c>
      <c r="V732" s="39"/>
      <c r="W732" s="170">
        <f>V732*K732</f>
        <v>0</v>
      </c>
      <c r="X732" s="170">
        <v>0</v>
      </c>
      <c r="Y732" s="170">
        <f>X732*K732</f>
        <v>0</v>
      </c>
      <c r="Z732" s="170">
        <v>0</v>
      </c>
      <c r="AA732" s="171">
        <f>Z732*K732</f>
        <v>0</v>
      </c>
      <c r="AR732" s="22" t="s">
        <v>199</v>
      </c>
      <c r="AT732" s="22" t="s">
        <v>166</v>
      </c>
      <c r="AU732" s="22" t="s">
        <v>87</v>
      </c>
      <c r="AY732" s="22" t="s">
        <v>165</v>
      </c>
      <c r="BE732" s="109">
        <f>IF(U732="základná",N732,0)</f>
        <v>0</v>
      </c>
      <c r="BF732" s="109">
        <f>IF(U732="znížená",N732,0)</f>
        <v>0</v>
      </c>
      <c r="BG732" s="109">
        <f>IF(U732="zákl. prenesená",N732,0)</f>
        <v>0</v>
      </c>
      <c r="BH732" s="109">
        <f>IF(U732="zníž. prenesená",N732,0)</f>
        <v>0</v>
      </c>
      <c r="BI732" s="109">
        <f>IF(U732="nulová",N732,0)</f>
        <v>0</v>
      </c>
      <c r="BJ732" s="22" t="s">
        <v>87</v>
      </c>
      <c r="BK732" s="172">
        <f>ROUND(L732*K732,3)</f>
        <v>0</v>
      </c>
      <c r="BL732" s="22" t="s">
        <v>199</v>
      </c>
      <c r="BM732" s="22" t="s">
        <v>988</v>
      </c>
    </row>
    <row r="733" spans="2:65" s="10" customFormat="1" ht="16.5" customHeight="1">
      <c r="B733" s="173"/>
      <c r="C733" s="174"/>
      <c r="D733" s="174"/>
      <c r="E733" s="175" t="s">
        <v>5</v>
      </c>
      <c r="F733" s="284" t="s">
        <v>989</v>
      </c>
      <c r="G733" s="285"/>
      <c r="H733" s="285"/>
      <c r="I733" s="285"/>
      <c r="J733" s="174"/>
      <c r="K733" s="175" t="s">
        <v>5</v>
      </c>
      <c r="L733" s="174"/>
      <c r="M733" s="174"/>
      <c r="N733" s="174"/>
      <c r="O733" s="174"/>
      <c r="P733" s="174"/>
      <c r="Q733" s="174"/>
      <c r="R733" s="176"/>
      <c r="T733" s="177"/>
      <c r="U733" s="174"/>
      <c r="V733" s="174"/>
      <c r="W733" s="174"/>
      <c r="X733" s="174"/>
      <c r="Y733" s="174"/>
      <c r="Z733" s="174"/>
      <c r="AA733" s="178"/>
      <c r="AT733" s="179" t="s">
        <v>172</v>
      </c>
      <c r="AU733" s="179" t="s">
        <v>87</v>
      </c>
      <c r="AV733" s="10" t="s">
        <v>84</v>
      </c>
      <c r="AW733" s="10" t="s">
        <v>33</v>
      </c>
      <c r="AX733" s="10" t="s">
        <v>78</v>
      </c>
      <c r="AY733" s="179" t="s">
        <v>165</v>
      </c>
    </row>
    <row r="734" spans="2:65" s="11" customFormat="1" ht="16.5" customHeight="1">
      <c r="B734" s="180"/>
      <c r="C734" s="181"/>
      <c r="D734" s="181"/>
      <c r="E734" s="182" t="s">
        <v>5</v>
      </c>
      <c r="F734" s="286" t="s">
        <v>990</v>
      </c>
      <c r="G734" s="287"/>
      <c r="H734" s="287"/>
      <c r="I734" s="287"/>
      <c r="J734" s="181"/>
      <c r="K734" s="183">
        <v>32.404000000000003</v>
      </c>
      <c r="L734" s="181"/>
      <c r="M734" s="181"/>
      <c r="N734" s="181"/>
      <c r="O734" s="181"/>
      <c r="P734" s="181"/>
      <c r="Q734" s="181"/>
      <c r="R734" s="184"/>
      <c r="T734" s="185"/>
      <c r="U734" s="181"/>
      <c r="V734" s="181"/>
      <c r="W734" s="181"/>
      <c r="X734" s="181"/>
      <c r="Y734" s="181"/>
      <c r="Z734" s="181"/>
      <c r="AA734" s="186"/>
      <c r="AT734" s="187" t="s">
        <v>172</v>
      </c>
      <c r="AU734" s="187" t="s">
        <v>87</v>
      </c>
      <c r="AV734" s="11" t="s">
        <v>87</v>
      </c>
      <c r="AW734" s="11" t="s">
        <v>33</v>
      </c>
      <c r="AX734" s="11" t="s">
        <v>78</v>
      </c>
      <c r="AY734" s="187" t="s">
        <v>165</v>
      </c>
    </row>
    <row r="735" spans="2:65" s="12" customFormat="1" ht="16.5" customHeight="1">
      <c r="B735" s="188"/>
      <c r="C735" s="189"/>
      <c r="D735" s="189"/>
      <c r="E735" s="190" t="s">
        <v>5</v>
      </c>
      <c r="F735" s="288" t="s">
        <v>175</v>
      </c>
      <c r="G735" s="289"/>
      <c r="H735" s="289"/>
      <c r="I735" s="289"/>
      <c r="J735" s="189"/>
      <c r="K735" s="191">
        <v>32.404000000000003</v>
      </c>
      <c r="L735" s="189"/>
      <c r="M735" s="189"/>
      <c r="N735" s="189"/>
      <c r="O735" s="189"/>
      <c r="P735" s="189"/>
      <c r="Q735" s="189"/>
      <c r="R735" s="192"/>
      <c r="T735" s="193"/>
      <c r="U735" s="189"/>
      <c r="V735" s="189"/>
      <c r="W735" s="189"/>
      <c r="X735" s="189"/>
      <c r="Y735" s="189"/>
      <c r="Z735" s="189"/>
      <c r="AA735" s="194"/>
      <c r="AT735" s="195" t="s">
        <v>172</v>
      </c>
      <c r="AU735" s="195" t="s">
        <v>87</v>
      </c>
      <c r="AV735" s="12" t="s">
        <v>170</v>
      </c>
      <c r="AW735" s="12" t="s">
        <v>33</v>
      </c>
      <c r="AX735" s="12" t="s">
        <v>84</v>
      </c>
      <c r="AY735" s="195" t="s">
        <v>165</v>
      </c>
    </row>
    <row r="736" spans="2:65" s="1" customFormat="1" ht="25.5" customHeight="1">
      <c r="B736" s="135"/>
      <c r="C736" s="164" t="s">
        <v>991</v>
      </c>
      <c r="D736" s="164" t="s">
        <v>166</v>
      </c>
      <c r="E736" s="165" t="s">
        <v>992</v>
      </c>
      <c r="F736" s="281" t="s">
        <v>993</v>
      </c>
      <c r="G736" s="281"/>
      <c r="H736" s="281"/>
      <c r="I736" s="281"/>
      <c r="J736" s="166" t="s">
        <v>195</v>
      </c>
      <c r="K736" s="167">
        <v>8.0660000000000007</v>
      </c>
      <c r="L736" s="282">
        <v>0</v>
      </c>
      <c r="M736" s="282"/>
      <c r="N736" s="283">
        <f t="shared" ref="N736:N743" si="35">ROUND(L736*K736,3)</f>
        <v>0</v>
      </c>
      <c r="O736" s="283"/>
      <c r="P736" s="283"/>
      <c r="Q736" s="283"/>
      <c r="R736" s="138"/>
      <c r="T736" s="169" t="s">
        <v>5</v>
      </c>
      <c r="U736" s="47" t="s">
        <v>45</v>
      </c>
      <c r="V736" s="39"/>
      <c r="W736" s="170">
        <f t="shared" ref="W736:W743" si="36">V736*K736</f>
        <v>0</v>
      </c>
      <c r="X736" s="170">
        <v>0</v>
      </c>
      <c r="Y736" s="170">
        <f t="shared" ref="Y736:Y743" si="37">X736*K736</f>
        <v>0</v>
      </c>
      <c r="Z736" s="170">
        <v>0</v>
      </c>
      <c r="AA736" s="171">
        <f t="shared" ref="AA736:AA743" si="38">Z736*K736</f>
        <v>0</v>
      </c>
      <c r="AR736" s="22" t="s">
        <v>199</v>
      </c>
      <c r="AT736" s="22" t="s">
        <v>166</v>
      </c>
      <c r="AU736" s="22" t="s">
        <v>87</v>
      </c>
      <c r="AY736" s="22" t="s">
        <v>165</v>
      </c>
      <c r="BE736" s="109">
        <f t="shared" ref="BE736:BE743" si="39">IF(U736="základná",N736,0)</f>
        <v>0</v>
      </c>
      <c r="BF736" s="109">
        <f t="shared" ref="BF736:BF743" si="40">IF(U736="znížená",N736,0)</f>
        <v>0</v>
      </c>
      <c r="BG736" s="109">
        <f t="shared" ref="BG736:BG743" si="41">IF(U736="zákl. prenesená",N736,0)</f>
        <v>0</v>
      </c>
      <c r="BH736" s="109">
        <f t="shared" ref="BH736:BH743" si="42">IF(U736="zníž. prenesená",N736,0)</f>
        <v>0</v>
      </c>
      <c r="BI736" s="109">
        <f t="shared" ref="BI736:BI743" si="43">IF(U736="nulová",N736,0)</f>
        <v>0</v>
      </c>
      <c r="BJ736" s="22" t="s">
        <v>87</v>
      </c>
      <c r="BK736" s="172">
        <f t="shared" ref="BK736:BK743" si="44">ROUND(L736*K736,3)</f>
        <v>0</v>
      </c>
      <c r="BL736" s="22" t="s">
        <v>199</v>
      </c>
      <c r="BM736" s="22" t="s">
        <v>994</v>
      </c>
    </row>
    <row r="737" spans="2:65" s="1" customFormat="1" ht="25.5" customHeight="1">
      <c r="B737" s="135"/>
      <c r="C737" s="204" t="s">
        <v>632</v>
      </c>
      <c r="D737" s="204" t="s">
        <v>376</v>
      </c>
      <c r="E737" s="205" t="s">
        <v>995</v>
      </c>
      <c r="F737" s="296" t="s">
        <v>996</v>
      </c>
      <c r="G737" s="296"/>
      <c r="H737" s="296"/>
      <c r="I737" s="296"/>
      <c r="J737" s="206" t="s">
        <v>227</v>
      </c>
      <c r="K737" s="207">
        <v>33.700000000000003</v>
      </c>
      <c r="L737" s="297">
        <v>0</v>
      </c>
      <c r="M737" s="297"/>
      <c r="N737" s="298">
        <f t="shared" si="35"/>
        <v>0</v>
      </c>
      <c r="O737" s="283"/>
      <c r="P737" s="283"/>
      <c r="Q737" s="283"/>
      <c r="R737" s="138"/>
      <c r="T737" s="169" t="s">
        <v>5</v>
      </c>
      <c r="U737" s="47" t="s">
        <v>45</v>
      </c>
      <c r="V737" s="39"/>
      <c r="W737" s="170">
        <f t="shared" si="36"/>
        <v>0</v>
      </c>
      <c r="X737" s="170">
        <v>0</v>
      </c>
      <c r="Y737" s="170">
        <f t="shared" si="37"/>
        <v>0</v>
      </c>
      <c r="Z737" s="170">
        <v>0</v>
      </c>
      <c r="AA737" s="171">
        <f t="shared" si="38"/>
        <v>0</v>
      </c>
      <c r="AR737" s="22" t="s">
        <v>242</v>
      </c>
      <c r="AT737" s="22" t="s">
        <v>376</v>
      </c>
      <c r="AU737" s="22" t="s">
        <v>87</v>
      </c>
      <c r="AY737" s="22" t="s">
        <v>165</v>
      </c>
      <c r="BE737" s="109">
        <f t="shared" si="39"/>
        <v>0</v>
      </c>
      <c r="BF737" s="109">
        <f t="shared" si="40"/>
        <v>0</v>
      </c>
      <c r="BG737" s="109">
        <f t="shared" si="41"/>
        <v>0</v>
      </c>
      <c r="BH737" s="109">
        <f t="shared" si="42"/>
        <v>0</v>
      </c>
      <c r="BI737" s="109">
        <f t="shared" si="43"/>
        <v>0</v>
      </c>
      <c r="BJ737" s="22" t="s">
        <v>87</v>
      </c>
      <c r="BK737" s="172">
        <f t="shared" si="44"/>
        <v>0</v>
      </c>
      <c r="BL737" s="22" t="s">
        <v>199</v>
      </c>
      <c r="BM737" s="22" t="s">
        <v>997</v>
      </c>
    </row>
    <row r="738" spans="2:65" s="1" customFormat="1" ht="38.25" customHeight="1">
      <c r="B738" s="135"/>
      <c r="C738" s="164" t="s">
        <v>998</v>
      </c>
      <c r="D738" s="164" t="s">
        <v>166</v>
      </c>
      <c r="E738" s="165" t="s">
        <v>999</v>
      </c>
      <c r="F738" s="281" t="s">
        <v>1000</v>
      </c>
      <c r="G738" s="281"/>
      <c r="H738" s="281"/>
      <c r="I738" s="281"/>
      <c r="J738" s="166" t="s">
        <v>218</v>
      </c>
      <c r="K738" s="167">
        <v>1</v>
      </c>
      <c r="L738" s="282">
        <v>0</v>
      </c>
      <c r="M738" s="282"/>
      <c r="N738" s="283">
        <f t="shared" si="35"/>
        <v>0</v>
      </c>
      <c r="O738" s="283"/>
      <c r="P738" s="283"/>
      <c r="Q738" s="283"/>
      <c r="R738" s="138"/>
      <c r="T738" s="169" t="s">
        <v>5</v>
      </c>
      <c r="U738" s="47" t="s">
        <v>45</v>
      </c>
      <c r="V738" s="39"/>
      <c r="W738" s="170">
        <f t="shared" si="36"/>
        <v>0</v>
      </c>
      <c r="X738" s="170">
        <v>0</v>
      </c>
      <c r="Y738" s="170">
        <f t="shared" si="37"/>
        <v>0</v>
      </c>
      <c r="Z738" s="170">
        <v>0</v>
      </c>
      <c r="AA738" s="171">
        <f t="shared" si="38"/>
        <v>0</v>
      </c>
      <c r="AR738" s="22" t="s">
        <v>199</v>
      </c>
      <c r="AT738" s="22" t="s">
        <v>166</v>
      </c>
      <c r="AU738" s="22" t="s">
        <v>87</v>
      </c>
      <c r="AY738" s="22" t="s">
        <v>165</v>
      </c>
      <c r="BE738" s="109">
        <f t="shared" si="39"/>
        <v>0</v>
      </c>
      <c r="BF738" s="109">
        <f t="shared" si="40"/>
        <v>0</v>
      </c>
      <c r="BG738" s="109">
        <f t="shared" si="41"/>
        <v>0</v>
      </c>
      <c r="BH738" s="109">
        <f t="shared" si="42"/>
        <v>0</v>
      </c>
      <c r="BI738" s="109">
        <f t="shared" si="43"/>
        <v>0</v>
      </c>
      <c r="BJ738" s="22" t="s">
        <v>87</v>
      </c>
      <c r="BK738" s="172">
        <f t="shared" si="44"/>
        <v>0</v>
      </c>
      <c r="BL738" s="22" t="s">
        <v>199</v>
      </c>
      <c r="BM738" s="22" t="s">
        <v>1001</v>
      </c>
    </row>
    <row r="739" spans="2:65" s="1" customFormat="1" ht="38.25" customHeight="1">
      <c r="B739" s="135"/>
      <c r="C739" s="204" t="s">
        <v>636</v>
      </c>
      <c r="D739" s="204" t="s">
        <v>376</v>
      </c>
      <c r="E739" s="205" t="s">
        <v>1002</v>
      </c>
      <c r="F739" s="296" t="s">
        <v>1003</v>
      </c>
      <c r="G739" s="296"/>
      <c r="H739" s="296"/>
      <c r="I739" s="296"/>
      <c r="J739" s="206" t="s">
        <v>218</v>
      </c>
      <c r="K739" s="207">
        <v>1</v>
      </c>
      <c r="L739" s="297">
        <v>0</v>
      </c>
      <c r="M739" s="297"/>
      <c r="N739" s="298">
        <f t="shared" si="35"/>
        <v>0</v>
      </c>
      <c r="O739" s="283"/>
      <c r="P739" s="283"/>
      <c r="Q739" s="283"/>
      <c r="R739" s="138"/>
      <c r="T739" s="169" t="s">
        <v>5</v>
      </c>
      <c r="U739" s="47" t="s">
        <v>45</v>
      </c>
      <c r="V739" s="39"/>
      <c r="W739" s="170">
        <f t="shared" si="36"/>
        <v>0</v>
      </c>
      <c r="X739" s="170">
        <v>0</v>
      </c>
      <c r="Y739" s="170">
        <f t="shared" si="37"/>
        <v>0</v>
      </c>
      <c r="Z739" s="170">
        <v>0</v>
      </c>
      <c r="AA739" s="171">
        <f t="shared" si="38"/>
        <v>0</v>
      </c>
      <c r="AR739" s="22" t="s">
        <v>242</v>
      </c>
      <c r="AT739" s="22" t="s">
        <v>376</v>
      </c>
      <c r="AU739" s="22" t="s">
        <v>87</v>
      </c>
      <c r="AY739" s="22" t="s">
        <v>165</v>
      </c>
      <c r="BE739" s="109">
        <f t="shared" si="39"/>
        <v>0</v>
      </c>
      <c r="BF739" s="109">
        <f t="shared" si="40"/>
        <v>0</v>
      </c>
      <c r="BG739" s="109">
        <f t="shared" si="41"/>
        <v>0</v>
      </c>
      <c r="BH739" s="109">
        <f t="shared" si="42"/>
        <v>0</v>
      </c>
      <c r="BI739" s="109">
        <f t="shared" si="43"/>
        <v>0</v>
      </c>
      <c r="BJ739" s="22" t="s">
        <v>87</v>
      </c>
      <c r="BK739" s="172">
        <f t="shared" si="44"/>
        <v>0</v>
      </c>
      <c r="BL739" s="22" t="s">
        <v>199</v>
      </c>
      <c r="BM739" s="22" t="s">
        <v>1004</v>
      </c>
    </row>
    <row r="740" spans="2:65" s="1" customFormat="1" ht="38.25" customHeight="1">
      <c r="B740" s="135"/>
      <c r="C740" s="204" t="s">
        <v>1005</v>
      </c>
      <c r="D740" s="204" t="s">
        <v>376</v>
      </c>
      <c r="E740" s="205" t="s">
        <v>1006</v>
      </c>
      <c r="F740" s="296" t="s">
        <v>1007</v>
      </c>
      <c r="G740" s="296"/>
      <c r="H740" s="296"/>
      <c r="I740" s="296"/>
      <c r="J740" s="206" t="s">
        <v>218</v>
      </c>
      <c r="K740" s="207">
        <v>2</v>
      </c>
      <c r="L740" s="297">
        <v>0</v>
      </c>
      <c r="M740" s="297"/>
      <c r="N740" s="298">
        <f t="shared" si="35"/>
        <v>0</v>
      </c>
      <c r="O740" s="283"/>
      <c r="P740" s="283"/>
      <c r="Q740" s="283"/>
      <c r="R740" s="138"/>
      <c r="T740" s="169" t="s">
        <v>5</v>
      </c>
      <c r="U740" s="47" t="s">
        <v>45</v>
      </c>
      <c r="V740" s="39"/>
      <c r="W740" s="170">
        <f t="shared" si="36"/>
        <v>0</v>
      </c>
      <c r="X740" s="170">
        <v>0</v>
      </c>
      <c r="Y740" s="170">
        <f t="shared" si="37"/>
        <v>0</v>
      </c>
      <c r="Z740" s="170">
        <v>0</v>
      </c>
      <c r="AA740" s="171">
        <f t="shared" si="38"/>
        <v>0</v>
      </c>
      <c r="AR740" s="22" t="s">
        <v>242</v>
      </c>
      <c r="AT740" s="22" t="s">
        <v>376</v>
      </c>
      <c r="AU740" s="22" t="s">
        <v>87</v>
      </c>
      <c r="AY740" s="22" t="s">
        <v>165</v>
      </c>
      <c r="BE740" s="109">
        <f t="shared" si="39"/>
        <v>0</v>
      </c>
      <c r="BF740" s="109">
        <f t="shared" si="40"/>
        <v>0</v>
      </c>
      <c r="BG740" s="109">
        <f t="shared" si="41"/>
        <v>0</v>
      </c>
      <c r="BH740" s="109">
        <f t="shared" si="42"/>
        <v>0</v>
      </c>
      <c r="BI740" s="109">
        <f t="shared" si="43"/>
        <v>0</v>
      </c>
      <c r="BJ740" s="22" t="s">
        <v>87</v>
      </c>
      <c r="BK740" s="172">
        <f t="shared" si="44"/>
        <v>0</v>
      </c>
      <c r="BL740" s="22" t="s">
        <v>199</v>
      </c>
      <c r="BM740" s="22" t="s">
        <v>1008</v>
      </c>
    </row>
    <row r="741" spans="2:65" s="1" customFormat="1" ht="25.5" customHeight="1">
      <c r="B741" s="135"/>
      <c r="C741" s="204" t="s">
        <v>639</v>
      </c>
      <c r="D741" s="204" t="s">
        <v>376</v>
      </c>
      <c r="E741" s="205" t="s">
        <v>1009</v>
      </c>
      <c r="F741" s="296" t="s">
        <v>1010</v>
      </c>
      <c r="G741" s="296"/>
      <c r="H741" s="296"/>
      <c r="I741" s="296"/>
      <c r="J741" s="206" t="s">
        <v>1011</v>
      </c>
      <c r="K741" s="207">
        <v>1</v>
      </c>
      <c r="L741" s="297">
        <v>0</v>
      </c>
      <c r="M741" s="297"/>
      <c r="N741" s="298">
        <f t="shared" si="35"/>
        <v>0</v>
      </c>
      <c r="O741" s="283"/>
      <c r="P741" s="283"/>
      <c r="Q741" s="283"/>
      <c r="R741" s="138"/>
      <c r="T741" s="169" t="s">
        <v>5</v>
      </c>
      <c r="U741" s="47" t="s">
        <v>45</v>
      </c>
      <c r="V741" s="39"/>
      <c r="W741" s="170">
        <f t="shared" si="36"/>
        <v>0</v>
      </c>
      <c r="X741" s="170">
        <v>0</v>
      </c>
      <c r="Y741" s="170">
        <f t="shared" si="37"/>
        <v>0</v>
      </c>
      <c r="Z741" s="170">
        <v>0</v>
      </c>
      <c r="AA741" s="171">
        <f t="shared" si="38"/>
        <v>0</v>
      </c>
      <c r="AR741" s="22" t="s">
        <v>242</v>
      </c>
      <c r="AT741" s="22" t="s">
        <v>376</v>
      </c>
      <c r="AU741" s="22" t="s">
        <v>87</v>
      </c>
      <c r="AY741" s="22" t="s">
        <v>165</v>
      </c>
      <c r="BE741" s="109">
        <f t="shared" si="39"/>
        <v>0</v>
      </c>
      <c r="BF741" s="109">
        <f t="shared" si="40"/>
        <v>0</v>
      </c>
      <c r="BG741" s="109">
        <f t="shared" si="41"/>
        <v>0</v>
      </c>
      <c r="BH741" s="109">
        <f t="shared" si="42"/>
        <v>0</v>
      </c>
      <c r="BI741" s="109">
        <f t="shared" si="43"/>
        <v>0</v>
      </c>
      <c r="BJ741" s="22" t="s">
        <v>87</v>
      </c>
      <c r="BK741" s="172">
        <f t="shared" si="44"/>
        <v>0</v>
      </c>
      <c r="BL741" s="22" t="s">
        <v>199</v>
      </c>
      <c r="BM741" s="22" t="s">
        <v>1012</v>
      </c>
    </row>
    <row r="742" spans="2:65" s="1" customFormat="1" ht="25.5" customHeight="1">
      <c r="B742" s="135"/>
      <c r="C742" s="204" t="s">
        <v>1013</v>
      </c>
      <c r="D742" s="204" t="s">
        <v>376</v>
      </c>
      <c r="E742" s="205" t="s">
        <v>1014</v>
      </c>
      <c r="F742" s="296" t="s">
        <v>1015</v>
      </c>
      <c r="G742" s="296"/>
      <c r="H742" s="296"/>
      <c r="I742" s="296"/>
      <c r="J742" s="206" t="s">
        <v>399</v>
      </c>
      <c r="K742" s="207">
        <v>1.2</v>
      </c>
      <c r="L742" s="297">
        <v>0</v>
      </c>
      <c r="M742" s="297"/>
      <c r="N742" s="298">
        <f t="shared" si="35"/>
        <v>0</v>
      </c>
      <c r="O742" s="283"/>
      <c r="P742" s="283"/>
      <c r="Q742" s="283"/>
      <c r="R742" s="138"/>
      <c r="T742" s="169" t="s">
        <v>5</v>
      </c>
      <c r="U742" s="47" t="s">
        <v>45</v>
      </c>
      <c r="V742" s="39"/>
      <c r="W742" s="170">
        <f t="shared" si="36"/>
        <v>0</v>
      </c>
      <c r="X742" s="170">
        <v>0</v>
      </c>
      <c r="Y742" s="170">
        <f t="shared" si="37"/>
        <v>0</v>
      </c>
      <c r="Z742" s="170">
        <v>0</v>
      </c>
      <c r="AA742" s="171">
        <f t="shared" si="38"/>
        <v>0</v>
      </c>
      <c r="AR742" s="22" t="s">
        <v>242</v>
      </c>
      <c r="AT742" s="22" t="s">
        <v>376</v>
      </c>
      <c r="AU742" s="22" t="s">
        <v>87</v>
      </c>
      <c r="AY742" s="22" t="s">
        <v>165</v>
      </c>
      <c r="BE742" s="109">
        <f t="shared" si="39"/>
        <v>0</v>
      </c>
      <c r="BF742" s="109">
        <f t="shared" si="40"/>
        <v>0</v>
      </c>
      <c r="BG742" s="109">
        <f t="shared" si="41"/>
        <v>0</v>
      </c>
      <c r="BH742" s="109">
        <f t="shared" si="42"/>
        <v>0</v>
      </c>
      <c r="BI742" s="109">
        <f t="shared" si="43"/>
        <v>0</v>
      </c>
      <c r="BJ742" s="22" t="s">
        <v>87</v>
      </c>
      <c r="BK742" s="172">
        <f t="shared" si="44"/>
        <v>0</v>
      </c>
      <c r="BL742" s="22" t="s">
        <v>199</v>
      </c>
      <c r="BM742" s="22" t="s">
        <v>1016</v>
      </c>
    </row>
    <row r="743" spans="2:65" s="1" customFormat="1" ht="38.25" customHeight="1">
      <c r="B743" s="135"/>
      <c r="C743" s="164" t="s">
        <v>643</v>
      </c>
      <c r="D743" s="164" t="s">
        <v>166</v>
      </c>
      <c r="E743" s="165" t="s">
        <v>1017</v>
      </c>
      <c r="F743" s="281" t="s">
        <v>1018</v>
      </c>
      <c r="G743" s="281"/>
      <c r="H743" s="281"/>
      <c r="I743" s="281"/>
      <c r="J743" s="166" t="s">
        <v>218</v>
      </c>
      <c r="K743" s="167">
        <v>4</v>
      </c>
      <c r="L743" s="282">
        <v>0</v>
      </c>
      <c r="M743" s="282"/>
      <c r="N743" s="283">
        <f t="shared" si="35"/>
        <v>0</v>
      </c>
      <c r="O743" s="283"/>
      <c r="P743" s="283"/>
      <c r="Q743" s="283"/>
      <c r="R743" s="138"/>
      <c r="T743" s="169" t="s">
        <v>5</v>
      </c>
      <c r="U743" s="47" t="s">
        <v>45</v>
      </c>
      <c r="V743" s="39"/>
      <c r="W743" s="170">
        <f t="shared" si="36"/>
        <v>0</v>
      </c>
      <c r="X743" s="170">
        <v>0</v>
      </c>
      <c r="Y743" s="170">
        <f t="shared" si="37"/>
        <v>0</v>
      </c>
      <c r="Z743" s="170">
        <v>0</v>
      </c>
      <c r="AA743" s="171">
        <f t="shared" si="38"/>
        <v>0</v>
      </c>
      <c r="AR743" s="22" t="s">
        <v>199</v>
      </c>
      <c r="AT743" s="22" t="s">
        <v>166</v>
      </c>
      <c r="AU743" s="22" t="s">
        <v>87</v>
      </c>
      <c r="AY743" s="22" t="s">
        <v>165</v>
      </c>
      <c r="BE743" s="109">
        <f t="shared" si="39"/>
        <v>0</v>
      </c>
      <c r="BF743" s="109">
        <f t="shared" si="40"/>
        <v>0</v>
      </c>
      <c r="BG743" s="109">
        <f t="shared" si="41"/>
        <v>0</v>
      </c>
      <c r="BH743" s="109">
        <f t="shared" si="42"/>
        <v>0</v>
      </c>
      <c r="BI743" s="109">
        <f t="shared" si="43"/>
        <v>0</v>
      </c>
      <c r="BJ743" s="22" t="s">
        <v>87</v>
      </c>
      <c r="BK743" s="172">
        <f t="shared" si="44"/>
        <v>0</v>
      </c>
      <c r="BL743" s="22" t="s">
        <v>199</v>
      </c>
      <c r="BM743" s="22" t="s">
        <v>1019</v>
      </c>
    </row>
    <row r="744" spans="2:65" s="10" customFormat="1" ht="16.5" customHeight="1">
      <c r="B744" s="173"/>
      <c r="C744" s="174"/>
      <c r="D744" s="174"/>
      <c r="E744" s="175" t="s">
        <v>5</v>
      </c>
      <c r="F744" s="284" t="s">
        <v>1020</v>
      </c>
      <c r="G744" s="285"/>
      <c r="H744" s="285"/>
      <c r="I744" s="285"/>
      <c r="J744" s="174"/>
      <c r="K744" s="175" t="s">
        <v>5</v>
      </c>
      <c r="L744" s="174"/>
      <c r="M744" s="174"/>
      <c r="N744" s="174"/>
      <c r="O744" s="174"/>
      <c r="P744" s="174"/>
      <c r="Q744" s="174"/>
      <c r="R744" s="176"/>
      <c r="T744" s="177"/>
      <c r="U744" s="174"/>
      <c r="V744" s="174"/>
      <c r="W744" s="174"/>
      <c r="X744" s="174"/>
      <c r="Y744" s="174"/>
      <c r="Z744" s="174"/>
      <c r="AA744" s="178"/>
      <c r="AT744" s="179" t="s">
        <v>172</v>
      </c>
      <c r="AU744" s="179" t="s">
        <v>87</v>
      </c>
      <c r="AV744" s="10" t="s">
        <v>84</v>
      </c>
      <c r="AW744" s="10" t="s">
        <v>33</v>
      </c>
      <c r="AX744" s="10" t="s">
        <v>78</v>
      </c>
      <c r="AY744" s="179" t="s">
        <v>165</v>
      </c>
    </row>
    <row r="745" spans="2:65" s="11" customFormat="1" ht="16.5" customHeight="1">
      <c r="B745" s="180"/>
      <c r="C745" s="181"/>
      <c r="D745" s="181"/>
      <c r="E745" s="182" t="s">
        <v>5</v>
      </c>
      <c r="F745" s="286" t="s">
        <v>170</v>
      </c>
      <c r="G745" s="287"/>
      <c r="H745" s="287"/>
      <c r="I745" s="287"/>
      <c r="J745" s="181"/>
      <c r="K745" s="183">
        <v>4</v>
      </c>
      <c r="L745" s="181"/>
      <c r="M745" s="181"/>
      <c r="N745" s="181"/>
      <c r="O745" s="181"/>
      <c r="P745" s="181"/>
      <c r="Q745" s="181"/>
      <c r="R745" s="184"/>
      <c r="T745" s="185"/>
      <c r="U745" s="181"/>
      <c r="V745" s="181"/>
      <c r="W745" s="181"/>
      <c r="X745" s="181"/>
      <c r="Y745" s="181"/>
      <c r="Z745" s="181"/>
      <c r="AA745" s="186"/>
      <c r="AT745" s="187" t="s">
        <v>172</v>
      </c>
      <c r="AU745" s="187" t="s">
        <v>87</v>
      </c>
      <c r="AV745" s="11" t="s">
        <v>87</v>
      </c>
      <c r="AW745" s="11" t="s">
        <v>33</v>
      </c>
      <c r="AX745" s="11" t="s">
        <v>78</v>
      </c>
      <c r="AY745" s="187" t="s">
        <v>165</v>
      </c>
    </row>
    <row r="746" spans="2:65" s="12" customFormat="1" ht="16.5" customHeight="1">
      <c r="B746" s="188"/>
      <c r="C746" s="189"/>
      <c r="D746" s="189"/>
      <c r="E746" s="190" t="s">
        <v>5</v>
      </c>
      <c r="F746" s="288" t="s">
        <v>175</v>
      </c>
      <c r="G746" s="289"/>
      <c r="H746" s="289"/>
      <c r="I746" s="289"/>
      <c r="J746" s="189"/>
      <c r="K746" s="191">
        <v>4</v>
      </c>
      <c r="L746" s="189"/>
      <c r="M746" s="189"/>
      <c r="N746" s="189"/>
      <c r="O746" s="189"/>
      <c r="P746" s="189"/>
      <c r="Q746" s="189"/>
      <c r="R746" s="192"/>
      <c r="T746" s="193"/>
      <c r="U746" s="189"/>
      <c r="V746" s="189"/>
      <c r="W746" s="189"/>
      <c r="X746" s="189"/>
      <c r="Y746" s="189"/>
      <c r="Z746" s="189"/>
      <c r="AA746" s="194"/>
      <c r="AT746" s="195" t="s">
        <v>172</v>
      </c>
      <c r="AU746" s="195" t="s">
        <v>87</v>
      </c>
      <c r="AV746" s="12" t="s">
        <v>170</v>
      </c>
      <c r="AW746" s="12" t="s">
        <v>33</v>
      </c>
      <c r="AX746" s="12" t="s">
        <v>84</v>
      </c>
      <c r="AY746" s="195" t="s">
        <v>165</v>
      </c>
    </row>
    <row r="747" spans="2:65" s="1" customFormat="1" ht="16.5" customHeight="1">
      <c r="B747" s="135"/>
      <c r="C747" s="204" t="s">
        <v>1021</v>
      </c>
      <c r="D747" s="204" t="s">
        <v>376</v>
      </c>
      <c r="E747" s="205" t="s">
        <v>1022</v>
      </c>
      <c r="F747" s="296" t="s">
        <v>1023</v>
      </c>
      <c r="G747" s="296"/>
      <c r="H747" s="296"/>
      <c r="I747" s="296"/>
      <c r="J747" s="206" t="s">
        <v>218</v>
      </c>
      <c r="K747" s="207">
        <v>1</v>
      </c>
      <c r="L747" s="297">
        <v>0</v>
      </c>
      <c r="M747" s="297"/>
      <c r="N747" s="298">
        <f>ROUND(L747*K747,3)</f>
        <v>0</v>
      </c>
      <c r="O747" s="283"/>
      <c r="P747" s="283"/>
      <c r="Q747" s="283"/>
      <c r="R747" s="138"/>
      <c r="T747" s="169" t="s">
        <v>5</v>
      </c>
      <c r="U747" s="47" t="s">
        <v>45</v>
      </c>
      <c r="V747" s="39"/>
      <c r="W747" s="170">
        <f>V747*K747</f>
        <v>0</v>
      </c>
      <c r="X747" s="170">
        <v>0</v>
      </c>
      <c r="Y747" s="170">
        <f>X747*K747</f>
        <v>0</v>
      </c>
      <c r="Z747" s="170">
        <v>0</v>
      </c>
      <c r="AA747" s="171">
        <f>Z747*K747</f>
        <v>0</v>
      </c>
      <c r="AR747" s="22" t="s">
        <v>242</v>
      </c>
      <c r="AT747" s="22" t="s">
        <v>376</v>
      </c>
      <c r="AU747" s="22" t="s">
        <v>87</v>
      </c>
      <c r="AY747" s="22" t="s">
        <v>165</v>
      </c>
      <c r="BE747" s="109">
        <f>IF(U747="základná",N747,0)</f>
        <v>0</v>
      </c>
      <c r="BF747" s="109">
        <f>IF(U747="znížená",N747,0)</f>
        <v>0</v>
      </c>
      <c r="BG747" s="109">
        <f>IF(U747="zákl. prenesená",N747,0)</f>
        <v>0</v>
      </c>
      <c r="BH747" s="109">
        <f>IF(U747="zníž. prenesená",N747,0)</f>
        <v>0</v>
      </c>
      <c r="BI747" s="109">
        <f>IF(U747="nulová",N747,0)</f>
        <v>0</v>
      </c>
      <c r="BJ747" s="22" t="s">
        <v>87</v>
      </c>
      <c r="BK747" s="172">
        <f>ROUND(L747*K747,3)</f>
        <v>0</v>
      </c>
      <c r="BL747" s="22" t="s">
        <v>199</v>
      </c>
      <c r="BM747" s="22" t="s">
        <v>1024</v>
      </c>
    </row>
    <row r="748" spans="2:65" s="10" customFormat="1" ht="16.5" customHeight="1">
      <c r="B748" s="173"/>
      <c r="C748" s="174"/>
      <c r="D748" s="174"/>
      <c r="E748" s="175" t="s">
        <v>5</v>
      </c>
      <c r="F748" s="284" t="s">
        <v>384</v>
      </c>
      <c r="G748" s="285"/>
      <c r="H748" s="285"/>
      <c r="I748" s="285"/>
      <c r="J748" s="174"/>
      <c r="K748" s="175" t="s">
        <v>5</v>
      </c>
      <c r="L748" s="174"/>
      <c r="M748" s="174"/>
      <c r="N748" s="174"/>
      <c r="O748" s="174"/>
      <c r="P748" s="174"/>
      <c r="Q748" s="174"/>
      <c r="R748" s="176"/>
      <c r="T748" s="177"/>
      <c r="U748" s="174"/>
      <c r="V748" s="174"/>
      <c r="W748" s="174"/>
      <c r="X748" s="174"/>
      <c r="Y748" s="174"/>
      <c r="Z748" s="174"/>
      <c r="AA748" s="178"/>
      <c r="AT748" s="179" t="s">
        <v>172</v>
      </c>
      <c r="AU748" s="179" t="s">
        <v>87</v>
      </c>
      <c r="AV748" s="10" t="s">
        <v>84</v>
      </c>
      <c r="AW748" s="10" t="s">
        <v>33</v>
      </c>
      <c r="AX748" s="10" t="s">
        <v>78</v>
      </c>
      <c r="AY748" s="179" t="s">
        <v>165</v>
      </c>
    </row>
    <row r="749" spans="2:65" s="11" customFormat="1" ht="16.5" customHeight="1">
      <c r="B749" s="180"/>
      <c r="C749" s="181"/>
      <c r="D749" s="181"/>
      <c r="E749" s="182" t="s">
        <v>5</v>
      </c>
      <c r="F749" s="286" t="s">
        <v>84</v>
      </c>
      <c r="G749" s="287"/>
      <c r="H749" s="287"/>
      <c r="I749" s="287"/>
      <c r="J749" s="181"/>
      <c r="K749" s="183">
        <v>1</v>
      </c>
      <c r="L749" s="181"/>
      <c r="M749" s="181"/>
      <c r="N749" s="181"/>
      <c r="O749" s="181"/>
      <c r="P749" s="181"/>
      <c r="Q749" s="181"/>
      <c r="R749" s="184"/>
      <c r="T749" s="185"/>
      <c r="U749" s="181"/>
      <c r="V749" s="181"/>
      <c r="W749" s="181"/>
      <c r="X749" s="181"/>
      <c r="Y749" s="181"/>
      <c r="Z749" s="181"/>
      <c r="AA749" s="186"/>
      <c r="AT749" s="187" t="s">
        <v>172</v>
      </c>
      <c r="AU749" s="187" t="s">
        <v>87</v>
      </c>
      <c r="AV749" s="11" t="s">
        <v>87</v>
      </c>
      <c r="AW749" s="11" t="s">
        <v>33</v>
      </c>
      <c r="AX749" s="11" t="s">
        <v>78</v>
      </c>
      <c r="AY749" s="187" t="s">
        <v>165</v>
      </c>
    </row>
    <row r="750" spans="2:65" s="12" customFormat="1" ht="16.5" customHeight="1">
      <c r="B750" s="188"/>
      <c r="C750" s="189"/>
      <c r="D750" s="189"/>
      <c r="E750" s="190" t="s">
        <v>5</v>
      </c>
      <c r="F750" s="288" t="s">
        <v>175</v>
      </c>
      <c r="G750" s="289"/>
      <c r="H750" s="289"/>
      <c r="I750" s="289"/>
      <c r="J750" s="189"/>
      <c r="K750" s="191">
        <v>1</v>
      </c>
      <c r="L750" s="189"/>
      <c r="M750" s="189"/>
      <c r="N750" s="189"/>
      <c r="O750" s="189"/>
      <c r="P750" s="189"/>
      <c r="Q750" s="189"/>
      <c r="R750" s="192"/>
      <c r="T750" s="193"/>
      <c r="U750" s="189"/>
      <c r="V750" s="189"/>
      <c r="W750" s="189"/>
      <c r="X750" s="189"/>
      <c r="Y750" s="189"/>
      <c r="Z750" s="189"/>
      <c r="AA750" s="194"/>
      <c r="AT750" s="195" t="s">
        <v>172</v>
      </c>
      <c r="AU750" s="195" t="s">
        <v>87</v>
      </c>
      <c r="AV750" s="12" t="s">
        <v>170</v>
      </c>
      <c r="AW750" s="12" t="s">
        <v>33</v>
      </c>
      <c r="AX750" s="12" t="s">
        <v>84</v>
      </c>
      <c r="AY750" s="195" t="s">
        <v>165</v>
      </c>
    </row>
    <row r="751" spans="2:65" s="1" customFormat="1" ht="16.5" customHeight="1">
      <c r="B751" s="135"/>
      <c r="C751" s="204" t="s">
        <v>646</v>
      </c>
      <c r="D751" s="204" t="s">
        <v>376</v>
      </c>
      <c r="E751" s="205" t="s">
        <v>1025</v>
      </c>
      <c r="F751" s="296" t="s">
        <v>1026</v>
      </c>
      <c r="G751" s="296"/>
      <c r="H751" s="296"/>
      <c r="I751" s="296"/>
      <c r="J751" s="206" t="s">
        <v>218</v>
      </c>
      <c r="K751" s="207">
        <v>1</v>
      </c>
      <c r="L751" s="297">
        <v>0</v>
      </c>
      <c r="M751" s="297"/>
      <c r="N751" s="298">
        <f>ROUND(L751*K751,3)</f>
        <v>0</v>
      </c>
      <c r="O751" s="283"/>
      <c r="P751" s="283"/>
      <c r="Q751" s="283"/>
      <c r="R751" s="138"/>
      <c r="T751" s="169" t="s">
        <v>5</v>
      </c>
      <c r="U751" s="47" t="s">
        <v>45</v>
      </c>
      <c r="V751" s="39"/>
      <c r="W751" s="170">
        <f>V751*K751</f>
        <v>0</v>
      </c>
      <c r="X751" s="170">
        <v>0</v>
      </c>
      <c r="Y751" s="170">
        <f>X751*K751</f>
        <v>0</v>
      </c>
      <c r="Z751" s="170">
        <v>0</v>
      </c>
      <c r="AA751" s="171">
        <f>Z751*K751</f>
        <v>0</v>
      </c>
      <c r="AR751" s="22" t="s">
        <v>242</v>
      </c>
      <c r="AT751" s="22" t="s">
        <v>376</v>
      </c>
      <c r="AU751" s="22" t="s">
        <v>87</v>
      </c>
      <c r="AY751" s="22" t="s">
        <v>165</v>
      </c>
      <c r="BE751" s="109">
        <f>IF(U751="základná",N751,0)</f>
        <v>0</v>
      </c>
      <c r="BF751" s="109">
        <f>IF(U751="znížená",N751,0)</f>
        <v>0</v>
      </c>
      <c r="BG751" s="109">
        <f>IF(U751="zákl. prenesená",N751,0)</f>
        <v>0</v>
      </c>
      <c r="BH751" s="109">
        <f>IF(U751="zníž. prenesená",N751,0)</f>
        <v>0</v>
      </c>
      <c r="BI751" s="109">
        <f>IF(U751="nulová",N751,0)</f>
        <v>0</v>
      </c>
      <c r="BJ751" s="22" t="s">
        <v>87</v>
      </c>
      <c r="BK751" s="172">
        <f>ROUND(L751*K751,3)</f>
        <v>0</v>
      </c>
      <c r="BL751" s="22" t="s">
        <v>199</v>
      </c>
      <c r="BM751" s="22" t="s">
        <v>1027</v>
      </c>
    </row>
    <row r="752" spans="2:65" s="10" customFormat="1" ht="16.5" customHeight="1">
      <c r="B752" s="173"/>
      <c r="C752" s="174"/>
      <c r="D752" s="174"/>
      <c r="E752" s="175" t="s">
        <v>5</v>
      </c>
      <c r="F752" s="284" t="s">
        <v>389</v>
      </c>
      <c r="G752" s="285"/>
      <c r="H752" s="285"/>
      <c r="I752" s="285"/>
      <c r="J752" s="174"/>
      <c r="K752" s="175" t="s">
        <v>5</v>
      </c>
      <c r="L752" s="174"/>
      <c r="M752" s="174"/>
      <c r="N752" s="174"/>
      <c r="O752" s="174"/>
      <c r="P752" s="174"/>
      <c r="Q752" s="174"/>
      <c r="R752" s="176"/>
      <c r="T752" s="177"/>
      <c r="U752" s="174"/>
      <c r="V752" s="174"/>
      <c r="W752" s="174"/>
      <c r="X752" s="174"/>
      <c r="Y752" s="174"/>
      <c r="Z752" s="174"/>
      <c r="AA752" s="178"/>
      <c r="AT752" s="179" t="s">
        <v>172</v>
      </c>
      <c r="AU752" s="179" t="s">
        <v>87</v>
      </c>
      <c r="AV752" s="10" t="s">
        <v>84</v>
      </c>
      <c r="AW752" s="10" t="s">
        <v>33</v>
      </c>
      <c r="AX752" s="10" t="s">
        <v>78</v>
      </c>
      <c r="AY752" s="179" t="s">
        <v>165</v>
      </c>
    </row>
    <row r="753" spans="2:65" s="11" customFormat="1" ht="16.5" customHeight="1">
      <c r="B753" s="180"/>
      <c r="C753" s="181"/>
      <c r="D753" s="181"/>
      <c r="E753" s="182" t="s">
        <v>5</v>
      </c>
      <c r="F753" s="286" t="s">
        <v>84</v>
      </c>
      <c r="G753" s="287"/>
      <c r="H753" s="287"/>
      <c r="I753" s="287"/>
      <c r="J753" s="181"/>
      <c r="K753" s="183">
        <v>1</v>
      </c>
      <c r="L753" s="181"/>
      <c r="M753" s="181"/>
      <c r="N753" s="181"/>
      <c r="O753" s="181"/>
      <c r="P753" s="181"/>
      <c r="Q753" s="181"/>
      <c r="R753" s="184"/>
      <c r="T753" s="185"/>
      <c r="U753" s="181"/>
      <c r="V753" s="181"/>
      <c r="W753" s="181"/>
      <c r="X753" s="181"/>
      <c r="Y753" s="181"/>
      <c r="Z753" s="181"/>
      <c r="AA753" s="186"/>
      <c r="AT753" s="187" t="s">
        <v>172</v>
      </c>
      <c r="AU753" s="187" t="s">
        <v>87</v>
      </c>
      <c r="AV753" s="11" t="s">
        <v>87</v>
      </c>
      <c r="AW753" s="11" t="s">
        <v>33</v>
      </c>
      <c r="AX753" s="11" t="s">
        <v>78</v>
      </c>
      <c r="AY753" s="187" t="s">
        <v>165</v>
      </c>
    </row>
    <row r="754" spans="2:65" s="12" customFormat="1" ht="16.5" customHeight="1">
      <c r="B754" s="188"/>
      <c r="C754" s="189"/>
      <c r="D754" s="189"/>
      <c r="E754" s="190" t="s">
        <v>5</v>
      </c>
      <c r="F754" s="288" t="s">
        <v>175</v>
      </c>
      <c r="G754" s="289"/>
      <c r="H754" s="289"/>
      <c r="I754" s="289"/>
      <c r="J754" s="189"/>
      <c r="K754" s="191">
        <v>1</v>
      </c>
      <c r="L754" s="189"/>
      <c r="M754" s="189"/>
      <c r="N754" s="189"/>
      <c r="O754" s="189"/>
      <c r="P754" s="189"/>
      <c r="Q754" s="189"/>
      <c r="R754" s="192"/>
      <c r="T754" s="193"/>
      <c r="U754" s="189"/>
      <c r="V754" s="189"/>
      <c r="W754" s="189"/>
      <c r="X754" s="189"/>
      <c r="Y754" s="189"/>
      <c r="Z754" s="189"/>
      <c r="AA754" s="194"/>
      <c r="AT754" s="195" t="s">
        <v>172</v>
      </c>
      <c r="AU754" s="195" t="s">
        <v>87</v>
      </c>
      <c r="AV754" s="12" t="s">
        <v>170</v>
      </c>
      <c r="AW754" s="12" t="s">
        <v>33</v>
      </c>
      <c r="AX754" s="12" t="s">
        <v>84</v>
      </c>
      <c r="AY754" s="195" t="s">
        <v>165</v>
      </c>
    </row>
    <row r="755" spans="2:65" s="1" customFormat="1" ht="16.5" customHeight="1">
      <c r="B755" s="135"/>
      <c r="C755" s="204" t="s">
        <v>1028</v>
      </c>
      <c r="D755" s="204" t="s">
        <v>376</v>
      </c>
      <c r="E755" s="205" t="s">
        <v>1029</v>
      </c>
      <c r="F755" s="296" t="s">
        <v>1030</v>
      </c>
      <c r="G755" s="296"/>
      <c r="H755" s="296"/>
      <c r="I755" s="296"/>
      <c r="J755" s="206" t="s">
        <v>218</v>
      </c>
      <c r="K755" s="207">
        <v>2</v>
      </c>
      <c r="L755" s="297">
        <v>0</v>
      </c>
      <c r="M755" s="297"/>
      <c r="N755" s="298">
        <f>ROUND(L755*K755,3)</f>
        <v>0</v>
      </c>
      <c r="O755" s="283"/>
      <c r="P755" s="283"/>
      <c r="Q755" s="283"/>
      <c r="R755" s="138"/>
      <c r="T755" s="169" t="s">
        <v>5</v>
      </c>
      <c r="U755" s="47" t="s">
        <v>45</v>
      </c>
      <c r="V755" s="39"/>
      <c r="W755" s="170">
        <f>V755*K755</f>
        <v>0</v>
      </c>
      <c r="X755" s="170">
        <v>0</v>
      </c>
      <c r="Y755" s="170">
        <f>X755*K755</f>
        <v>0</v>
      </c>
      <c r="Z755" s="170">
        <v>0</v>
      </c>
      <c r="AA755" s="171">
        <f>Z755*K755</f>
        <v>0</v>
      </c>
      <c r="AR755" s="22" t="s">
        <v>242</v>
      </c>
      <c r="AT755" s="22" t="s">
        <v>376</v>
      </c>
      <c r="AU755" s="22" t="s">
        <v>87</v>
      </c>
      <c r="AY755" s="22" t="s">
        <v>165</v>
      </c>
      <c r="BE755" s="109">
        <f>IF(U755="základná",N755,0)</f>
        <v>0</v>
      </c>
      <c r="BF755" s="109">
        <f>IF(U755="znížená",N755,0)</f>
        <v>0</v>
      </c>
      <c r="BG755" s="109">
        <f>IF(U755="zákl. prenesená",N755,0)</f>
        <v>0</v>
      </c>
      <c r="BH755" s="109">
        <f>IF(U755="zníž. prenesená",N755,0)</f>
        <v>0</v>
      </c>
      <c r="BI755" s="109">
        <f>IF(U755="nulová",N755,0)</f>
        <v>0</v>
      </c>
      <c r="BJ755" s="22" t="s">
        <v>87</v>
      </c>
      <c r="BK755" s="172">
        <f>ROUND(L755*K755,3)</f>
        <v>0</v>
      </c>
      <c r="BL755" s="22" t="s">
        <v>199</v>
      </c>
      <c r="BM755" s="22" t="s">
        <v>1031</v>
      </c>
    </row>
    <row r="756" spans="2:65" s="10" customFormat="1" ht="16.5" customHeight="1">
      <c r="B756" s="173"/>
      <c r="C756" s="174"/>
      <c r="D756" s="174"/>
      <c r="E756" s="175" t="s">
        <v>5</v>
      </c>
      <c r="F756" s="284" t="s">
        <v>380</v>
      </c>
      <c r="G756" s="285"/>
      <c r="H756" s="285"/>
      <c r="I756" s="285"/>
      <c r="J756" s="174"/>
      <c r="K756" s="175" t="s">
        <v>5</v>
      </c>
      <c r="L756" s="174"/>
      <c r="M756" s="174"/>
      <c r="N756" s="174"/>
      <c r="O756" s="174"/>
      <c r="P756" s="174"/>
      <c r="Q756" s="174"/>
      <c r="R756" s="176"/>
      <c r="T756" s="177"/>
      <c r="U756" s="174"/>
      <c r="V756" s="174"/>
      <c r="W756" s="174"/>
      <c r="X756" s="174"/>
      <c r="Y756" s="174"/>
      <c r="Z756" s="174"/>
      <c r="AA756" s="178"/>
      <c r="AT756" s="179" t="s">
        <v>172</v>
      </c>
      <c r="AU756" s="179" t="s">
        <v>87</v>
      </c>
      <c r="AV756" s="10" t="s">
        <v>84</v>
      </c>
      <c r="AW756" s="10" t="s">
        <v>33</v>
      </c>
      <c r="AX756" s="10" t="s">
        <v>78</v>
      </c>
      <c r="AY756" s="179" t="s">
        <v>165</v>
      </c>
    </row>
    <row r="757" spans="2:65" s="11" customFormat="1" ht="16.5" customHeight="1">
      <c r="B757" s="180"/>
      <c r="C757" s="181"/>
      <c r="D757" s="181"/>
      <c r="E757" s="182" t="s">
        <v>5</v>
      </c>
      <c r="F757" s="286" t="s">
        <v>87</v>
      </c>
      <c r="G757" s="287"/>
      <c r="H757" s="287"/>
      <c r="I757" s="287"/>
      <c r="J757" s="181"/>
      <c r="K757" s="183">
        <v>2</v>
      </c>
      <c r="L757" s="181"/>
      <c r="M757" s="181"/>
      <c r="N757" s="181"/>
      <c r="O757" s="181"/>
      <c r="P757" s="181"/>
      <c r="Q757" s="181"/>
      <c r="R757" s="184"/>
      <c r="T757" s="185"/>
      <c r="U757" s="181"/>
      <c r="V757" s="181"/>
      <c r="W757" s="181"/>
      <c r="X757" s="181"/>
      <c r="Y757" s="181"/>
      <c r="Z757" s="181"/>
      <c r="AA757" s="186"/>
      <c r="AT757" s="187" t="s">
        <v>172</v>
      </c>
      <c r="AU757" s="187" t="s">
        <v>87</v>
      </c>
      <c r="AV757" s="11" t="s">
        <v>87</v>
      </c>
      <c r="AW757" s="11" t="s">
        <v>33</v>
      </c>
      <c r="AX757" s="11" t="s">
        <v>78</v>
      </c>
      <c r="AY757" s="187" t="s">
        <v>165</v>
      </c>
    </row>
    <row r="758" spans="2:65" s="12" customFormat="1" ht="16.5" customHeight="1">
      <c r="B758" s="188"/>
      <c r="C758" s="189"/>
      <c r="D758" s="189"/>
      <c r="E758" s="190" t="s">
        <v>5</v>
      </c>
      <c r="F758" s="288" t="s">
        <v>175</v>
      </c>
      <c r="G758" s="289"/>
      <c r="H758" s="289"/>
      <c r="I758" s="289"/>
      <c r="J758" s="189"/>
      <c r="K758" s="191">
        <v>2</v>
      </c>
      <c r="L758" s="189"/>
      <c r="M758" s="189"/>
      <c r="N758" s="189"/>
      <c r="O758" s="189"/>
      <c r="P758" s="189"/>
      <c r="Q758" s="189"/>
      <c r="R758" s="192"/>
      <c r="T758" s="193"/>
      <c r="U758" s="189"/>
      <c r="V758" s="189"/>
      <c r="W758" s="189"/>
      <c r="X758" s="189"/>
      <c r="Y758" s="189"/>
      <c r="Z758" s="189"/>
      <c r="AA758" s="194"/>
      <c r="AT758" s="195" t="s">
        <v>172</v>
      </c>
      <c r="AU758" s="195" t="s">
        <v>87</v>
      </c>
      <c r="AV758" s="12" t="s">
        <v>170</v>
      </c>
      <c r="AW758" s="12" t="s">
        <v>33</v>
      </c>
      <c r="AX758" s="12" t="s">
        <v>84</v>
      </c>
      <c r="AY758" s="195" t="s">
        <v>165</v>
      </c>
    </row>
    <row r="759" spans="2:65" s="1" customFormat="1" ht="38.25" customHeight="1">
      <c r="B759" s="135"/>
      <c r="C759" s="164" t="s">
        <v>650</v>
      </c>
      <c r="D759" s="164" t="s">
        <v>166</v>
      </c>
      <c r="E759" s="165" t="s">
        <v>1032</v>
      </c>
      <c r="F759" s="281" t="s">
        <v>1033</v>
      </c>
      <c r="G759" s="281"/>
      <c r="H759" s="281"/>
      <c r="I759" s="281"/>
      <c r="J759" s="166" t="s">
        <v>218</v>
      </c>
      <c r="K759" s="167">
        <v>2</v>
      </c>
      <c r="L759" s="282">
        <v>0</v>
      </c>
      <c r="M759" s="282"/>
      <c r="N759" s="283">
        <f>ROUND(L759*K759,3)</f>
        <v>0</v>
      </c>
      <c r="O759" s="283"/>
      <c r="P759" s="283"/>
      <c r="Q759" s="283"/>
      <c r="R759" s="138"/>
      <c r="T759" s="169" t="s">
        <v>5</v>
      </c>
      <c r="U759" s="47" t="s">
        <v>45</v>
      </c>
      <c r="V759" s="39"/>
      <c r="W759" s="170">
        <f>V759*K759</f>
        <v>0</v>
      </c>
      <c r="X759" s="170">
        <v>0</v>
      </c>
      <c r="Y759" s="170">
        <f>X759*K759</f>
        <v>0</v>
      </c>
      <c r="Z759" s="170">
        <v>0</v>
      </c>
      <c r="AA759" s="171">
        <f>Z759*K759</f>
        <v>0</v>
      </c>
      <c r="AR759" s="22" t="s">
        <v>199</v>
      </c>
      <c r="AT759" s="22" t="s">
        <v>166</v>
      </c>
      <c r="AU759" s="22" t="s">
        <v>87</v>
      </c>
      <c r="AY759" s="22" t="s">
        <v>165</v>
      </c>
      <c r="BE759" s="109">
        <f>IF(U759="základná",N759,0)</f>
        <v>0</v>
      </c>
      <c r="BF759" s="109">
        <f>IF(U759="znížená",N759,0)</f>
        <v>0</v>
      </c>
      <c r="BG759" s="109">
        <f>IF(U759="zákl. prenesená",N759,0)</f>
        <v>0</v>
      </c>
      <c r="BH759" s="109">
        <f>IF(U759="zníž. prenesená",N759,0)</f>
        <v>0</v>
      </c>
      <c r="BI759" s="109">
        <f>IF(U759="nulová",N759,0)</f>
        <v>0</v>
      </c>
      <c r="BJ759" s="22" t="s">
        <v>87</v>
      </c>
      <c r="BK759" s="172">
        <f>ROUND(L759*K759,3)</f>
        <v>0</v>
      </c>
      <c r="BL759" s="22" t="s">
        <v>199</v>
      </c>
      <c r="BM759" s="22" t="s">
        <v>1034</v>
      </c>
    </row>
    <row r="760" spans="2:65" s="10" customFormat="1" ht="16.5" customHeight="1">
      <c r="B760" s="173"/>
      <c r="C760" s="174"/>
      <c r="D760" s="174"/>
      <c r="E760" s="175" t="s">
        <v>5</v>
      </c>
      <c r="F760" s="284" t="s">
        <v>1035</v>
      </c>
      <c r="G760" s="285"/>
      <c r="H760" s="285"/>
      <c r="I760" s="285"/>
      <c r="J760" s="174"/>
      <c r="K760" s="175" t="s">
        <v>5</v>
      </c>
      <c r="L760" s="174"/>
      <c r="M760" s="174"/>
      <c r="N760" s="174"/>
      <c r="O760" s="174"/>
      <c r="P760" s="174"/>
      <c r="Q760" s="174"/>
      <c r="R760" s="176"/>
      <c r="T760" s="177"/>
      <c r="U760" s="174"/>
      <c r="V760" s="174"/>
      <c r="W760" s="174"/>
      <c r="X760" s="174"/>
      <c r="Y760" s="174"/>
      <c r="Z760" s="174"/>
      <c r="AA760" s="178"/>
      <c r="AT760" s="179" t="s">
        <v>172</v>
      </c>
      <c r="AU760" s="179" t="s">
        <v>87</v>
      </c>
      <c r="AV760" s="10" t="s">
        <v>84</v>
      </c>
      <c r="AW760" s="10" t="s">
        <v>33</v>
      </c>
      <c r="AX760" s="10" t="s">
        <v>78</v>
      </c>
      <c r="AY760" s="179" t="s">
        <v>165</v>
      </c>
    </row>
    <row r="761" spans="2:65" s="11" customFormat="1" ht="16.5" customHeight="1">
      <c r="B761" s="180"/>
      <c r="C761" s="181"/>
      <c r="D761" s="181"/>
      <c r="E761" s="182" t="s">
        <v>5</v>
      </c>
      <c r="F761" s="286" t="s">
        <v>87</v>
      </c>
      <c r="G761" s="287"/>
      <c r="H761" s="287"/>
      <c r="I761" s="287"/>
      <c r="J761" s="181"/>
      <c r="K761" s="183">
        <v>2</v>
      </c>
      <c r="L761" s="181"/>
      <c r="M761" s="181"/>
      <c r="N761" s="181"/>
      <c r="O761" s="181"/>
      <c r="P761" s="181"/>
      <c r="Q761" s="181"/>
      <c r="R761" s="184"/>
      <c r="T761" s="185"/>
      <c r="U761" s="181"/>
      <c r="V761" s="181"/>
      <c r="W761" s="181"/>
      <c r="X761" s="181"/>
      <c r="Y761" s="181"/>
      <c r="Z761" s="181"/>
      <c r="AA761" s="186"/>
      <c r="AT761" s="187" t="s">
        <v>172</v>
      </c>
      <c r="AU761" s="187" t="s">
        <v>87</v>
      </c>
      <c r="AV761" s="11" t="s">
        <v>87</v>
      </c>
      <c r="AW761" s="11" t="s">
        <v>33</v>
      </c>
      <c r="AX761" s="11" t="s">
        <v>78</v>
      </c>
      <c r="AY761" s="187" t="s">
        <v>165</v>
      </c>
    </row>
    <row r="762" spans="2:65" s="12" customFormat="1" ht="16.5" customHeight="1">
      <c r="B762" s="188"/>
      <c r="C762" s="189"/>
      <c r="D762" s="189"/>
      <c r="E762" s="190" t="s">
        <v>5</v>
      </c>
      <c r="F762" s="288" t="s">
        <v>175</v>
      </c>
      <c r="G762" s="289"/>
      <c r="H762" s="289"/>
      <c r="I762" s="289"/>
      <c r="J762" s="189"/>
      <c r="K762" s="191">
        <v>2</v>
      </c>
      <c r="L762" s="189"/>
      <c r="M762" s="189"/>
      <c r="N762" s="189"/>
      <c r="O762" s="189"/>
      <c r="P762" s="189"/>
      <c r="Q762" s="189"/>
      <c r="R762" s="192"/>
      <c r="T762" s="193"/>
      <c r="U762" s="189"/>
      <c r="V762" s="189"/>
      <c r="W762" s="189"/>
      <c r="X762" s="189"/>
      <c r="Y762" s="189"/>
      <c r="Z762" s="189"/>
      <c r="AA762" s="194"/>
      <c r="AT762" s="195" t="s">
        <v>172</v>
      </c>
      <c r="AU762" s="195" t="s">
        <v>87</v>
      </c>
      <c r="AV762" s="12" t="s">
        <v>170</v>
      </c>
      <c r="AW762" s="12" t="s">
        <v>33</v>
      </c>
      <c r="AX762" s="12" t="s">
        <v>84</v>
      </c>
      <c r="AY762" s="195" t="s">
        <v>165</v>
      </c>
    </row>
    <row r="763" spans="2:65" s="1" customFormat="1" ht="38.25" customHeight="1">
      <c r="B763" s="135"/>
      <c r="C763" s="204" t="s">
        <v>1036</v>
      </c>
      <c r="D763" s="204" t="s">
        <v>376</v>
      </c>
      <c r="E763" s="205" t="s">
        <v>1037</v>
      </c>
      <c r="F763" s="296" t="s">
        <v>1038</v>
      </c>
      <c r="G763" s="296"/>
      <c r="H763" s="296"/>
      <c r="I763" s="296"/>
      <c r="J763" s="206" t="s">
        <v>218</v>
      </c>
      <c r="K763" s="207">
        <v>2</v>
      </c>
      <c r="L763" s="297">
        <v>0</v>
      </c>
      <c r="M763" s="297"/>
      <c r="N763" s="298">
        <f>ROUND(L763*K763,3)</f>
        <v>0</v>
      </c>
      <c r="O763" s="283"/>
      <c r="P763" s="283"/>
      <c r="Q763" s="283"/>
      <c r="R763" s="138"/>
      <c r="T763" s="169" t="s">
        <v>5</v>
      </c>
      <c r="U763" s="47" t="s">
        <v>45</v>
      </c>
      <c r="V763" s="39"/>
      <c r="W763" s="170">
        <f>V763*K763</f>
        <v>0</v>
      </c>
      <c r="X763" s="170">
        <v>0</v>
      </c>
      <c r="Y763" s="170">
        <f>X763*K763</f>
        <v>0</v>
      </c>
      <c r="Z763" s="170">
        <v>0</v>
      </c>
      <c r="AA763" s="171">
        <f>Z763*K763</f>
        <v>0</v>
      </c>
      <c r="AR763" s="22" t="s">
        <v>242</v>
      </c>
      <c r="AT763" s="22" t="s">
        <v>376</v>
      </c>
      <c r="AU763" s="22" t="s">
        <v>87</v>
      </c>
      <c r="AY763" s="22" t="s">
        <v>165</v>
      </c>
      <c r="BE763" s="109">
        <f>IF(U763="základná",N763,0)</f>
        <v>0</v>
      </c>
      <c r="BF763" s="109">
        <f>IF(U763="znížená",N763,0)</f>
        <v>0</v>
      </c>
      <c r="BG763" s="109">
        <f>IF(U763="zákl. prenesená",N763,0)</f>
        <v>0</v>
      </c>
      <c r="BH763" s="109">
        <f>IF(U763="zníž. prenesená",N763,0)</f>
        <v>0</v>
      </c>
      <c r="BI763" s="109">
        <f>IF(U763="nulová",N763,0)</f>
        <v>0</v>
      </c>
      <c r="BJ763" s="22" t="s">
        <v>87</v>
      </c>
      <c r="BK763" s="172">
        <f>ROUND(L763*K763,3)</f>
        <v>0</v>
      </c>
      <c r="BL763" s="22" t="s">
        <v>199</v>
      </c>
      <c r="BM763" s="22" t="s">
        <v>1039</v>
      </c>
    </row>
    <row r="764" spans="2:65" s="1" customFormat="1" ht="25.5" customHeight="1">
      <c r="B764" s="135"/>
      <c r="C764" s="164" t="s">
        <v>653</v>
      </c>
      <c r="D764" s="164" t="s">
        <v>166</v>
      </c>
      <c r="E764" s="165" t="s">
        <v>1040</v>
      </c>
      <c r="F764" s="281" t="s">
        <v>1041</v>
      </c>
      <c r="G764" s="281"/>
      <c r="H764" s="281"/>
      <c r="I764" s="281"/>
      <c r="J764" s="166" t="s">
        <v>533</v>
      </c>
      <c r="K764" s="168">
        <v>0</v>
      </c>
      <c r="L764" s="282">
        <v>0</v>
      </c>
      <c r="M764" s="282"/>
      <c r="N764" s="283">
        <f>ROUND(L764*K764,3)</f>
        <v>0</v>
      </c>
      <c r="O764" s="283"/>
      <c r="P764" s="283"/>
      <c r="Q764" s="283"/>
      <c r="R764" s="138"/>
      <c r="T764" s="169" t="s">
        <v>5</v>
      </c>
      <c r="U764" s="47" t="s">
        <v>45</v>
      </c>
      <c r="V764" s="39"/>
      <c r="W764" s="170">
        <f>V764*K764</f>
        <v>0</v>
      </c>
      <c r="X764" s="170">
        <v>0</v>
      </c>
      <c r="Y764" s="170">
        <f>X764*K764</f>
        <v>0</v>
      </c>
      <c r="Z764" s="170">
        <v>0</v>
      </c>
      <c r="AA764" s="171">
        <f>Z764*K764</f>
        <v>0</v>
      </c>
      <c r="AR764" s="22" t="s">
        <v>199</v>
      </c>
      <c r="AT764" s="22" t="s">
        <v>166</v>
      </c>
      <c r="AU764" s="22" t="s">
        <v>87</v>
      </c>
      <c r="AY764" s="22" t="s">
        <v>165</v>
      </c>
      <c r="BE764" s="109">
        <f>IF(U764="základná",N764,0)</f>
        <v>0</v>
      </c>
      <c r="BF764" s="109">
        <f>IF(U764="znížená",N764,0)</f>
        <v>0</v>
      </c>
      <c r="BG764" s="109">
        <f>IF(U764="zákl. prenesená",N764,0)</f>
        <v>0</v>
      </c>
      <c r="BH764" s="109">
        <f>IF(U764="zníž. prenesená",N764,0)</f>
        <v>0</v>
      </c>
      <c r="BI764" s="109">
        <f>IF(U764="nulová",N764,0)</f>
        <v>0</v>
      </c>
      <c r="BJ764" s="22" t="s">
        <v>87</v>
      </c>
      <c r="BK764" s="172">
        <f>ROUND(L764*K764,3)</f>
        <v>0</v>
      </c>
      <c r="BL764" s="22" t="s">
        <v>199</v>
      </c>
      <c r="BM764" s="22" t="s">
        <v>1042</v>
      </c>
    </row>
    <row r="765" spans="2:65" s="9" customFormat="1" ht="29.85" customHeight="1">
      <c r="B765" s="153"/>
      <c r="C765" s="154"/>
      <c r="D765" s="163" t="s">
        <v>134</v>
      </c>
      <c r="E765" s="163"/>
      <c r="F765" s="163"/>
      <c r="G765" s="163"/>
      <c r="H765" s="163"/>
      <c r="I765" s="163"/>
      <c r="J765" s="163"/>
      <c r="K765" s="163"/>
      <c r="L765" s="163"/>
      <c r="M765" s="163"/>
      <c r="N765" s="306">
        <f>BK765</f>
        <v>0</v>
      </c>
      <c r="O765" s="307"/>
      <c r="P765" s="307"/>
      <c r="Q765" s="307"/>
      <c r="R765" s="156"/>
      <c r="T765" s="157"/>
      <c r="U765" s="154"/>
      <c r="V765" s="154"/>
      <c r="W765" s="158">
        <f>SUM(W766:W772)</f>
        <v>0</v>
      </c>
      <c r="X765" s="154"/>
      <c r="Y765" s="158">
        <f>SUM(Y766:Y772)</f>
        <v>0</v>
      </c>
      <c r="Z765" s="154"/>
      <c r="AA765" s="159">
        <f>SUM(AA766:AA772)</f>
        <v>0</v>
      </c>
      <c r="AR765" s="160" t="s">
        <v>87</v>
      </c>
      <c r="AT765" s="161" t="s">
        <v>77</v>
      </c>
      <c r="AU765" s="161" t="s">
        <v>84</v>
      </c>
      <c r="AY765" s="160" t="s">
        <v>165</v>
      </c>
      <c r="BK765" s="162">
        <f>SUM(BK766:BK772)</f>
        <v>0</v>
      </c>
    </row>
    <row r="766" spans="2:65" s="1" customFormat="1" ht="38.25" customHeight="1">
      <c r="B766" s="135"/>
      <c r="C766" s="164" t="s">
        <v>1043</v>
      </c>
      <c r="D766" s="164" t="s">
        <v>166</v>
      </c>
      <c r="E766" s="165" t="s">
        <v>1044</v>
      </c>
      <c r="F766" s="281" t="s">
        <v>1045</v>
      </c>
      <c r="G766" s="281"/>
      <c r="H766" s="281"/>
      <c r="I766" s="281"/>
      <c r="J766" s="166" t="s">
        <v>227</v>
      </c>
      <c r="K766" s="167">
        <v>5.84</v>
      </c>
      <c r="L766" s="282">
        <v>0</v>
      </c>
      <c r="M766" s="282"/>
      <c r="N766" s="283">
        <f>ROUND(L766*K766,3)</f>
        <v>0</v>
      </c>
      <c r="O766" s="283"/>
      <c r="P766" s="283"/>
      <c r="Q766" s="283"/>
      <c r="R766" s="138"/>
      <c r="T766" s="169" t="s">
        <v>5</v>
      </c>
      <c r="U766" s="47" t="s">
        <v>45</v>
      </c>
      <c r="V766" s="39"/>
      <c r="W766" s="170">
        <f>V766*K766</f>
        <v>0</v>
      </c>
      <c r="X766" s="170">
        <v>0</v>
      </c>
      <c r="Y766" s="170">
        <f>X766*K766</f>
        <v>0</v>
      </c>
      <c r="Z766" s="170">
        <v>0</v>
      </c>
      <c r="AA766" s="171">
        <f>Z766*K766</f>
        <v>0</v>
      </c>
      <c r="AR766" s="22" t="s">
        <v>199</v>
      </c>
      <c r="AT766" s="22" t="s">
        <v>166</v>
      </c>
      <c r="AU766" s="22" t="s">
        <v>87</v>
      </c>
      <c r="AY766" s="22" t="s">
        <v>165</v>
      </c>
      <c r="BE766" s="109">
        <f>IF(U766="základná",N766,0)</f>
        <v>0</v>
      </c>
      <c r="BF766" s="109">
        <f>IF(U766="znížená",N766,0)</f>
        <v>0</v>
      </c>
      <c r="BG766" s="109">
        <f>IF(U766="zákl. prenesená",N766,0)</f>
        <v>0</v>
      </c>
      <c r="BH766" s="109">
        <f>IF(U766="zníž. prenesená",N766,0)</f>
        <v>0</v>
      </c>
      <c r="BI766" s="109">
        <f>IF(U766="nulová",N766,0)</f>
        <v>0</v>
      </c>
      <c r="BJ766" s="22" t="s">
        <v>87</v>
      </c>
      <c r="BK766" s="172">
        <f>ROUND(L766*K766,3)</f>
        <v>0</v>
      </c>
      <c r="BL766" s="22" t="s">
        <v>199</v>
      </c>
      <c r="BM766" s="22" t="s">
        <v>1046</v>
      </c>
    </row>
    <row r="767" spans="2:65" s="10" customFormat="1" ht="16.5" customHeight="1">
      <c r="B767" s="173"/>
      <c r="C767" s="174"/>
      <c r="D767" s="174"/>
      <c r="E767" s="175" t="s">
        <v>5</v>
      </c>
      <c r="F767" s="284" t="s">
        <v>1047</v>
      </c>
      <c r="G767" s="285"/>
      <c r="H767" s="285"/>
      <c r="I767" s="285"/>
      <c r="J767" s="174"/>
      <c r="K767" s="175" t="s">
        <v>5</v>
      </c>
      <c r="L767" s="174"/>
      <c r="M767" s="174"/>
      <c r="N767" s="174"/>
      <c r="O767" s="174"/>
      <c r="P767" s="174"/>
      <c r="Q767" s="174"/>
      <c r="R767" s="176"/>
      <c r="T767" s="177"/>
      <c r="U767" s="174"/>
      <c r="V767" s="174"/>
      <c r="W767" s="174"/>
      <c r="X767" s="174"/>
      <c r="Y767" s="174"/>
      <c r="Z767" s="174"/>
      <c r="AA767" s="178"/>
      <c r="AT767" s="179" t="s">
        <v>172</v>
      </c>
      <c r="AU767" s="179" t="s">
        <v>87</v>
      </c>
      <c r="AV767" s="10" t="s">
        <v>84</v>
      </c>
      <c r="AW767" s="10" t="s">
        <v>33</v>
      </c>
      <c r="AX767" s="10" t="s">
        <v>78</v>
      </c>
      <c r="AY767" s="179" t="s">
        <v>165</v>
      </c>
    </row>
    <row r="768" spans="2:65" s="10" customFormat="1" ht="16.5" customHeight="1">
      <c r="B768" s="173"/>
      <c r="C768" s="174"/>
      <c r="D768" s="174"/>
      <c r="E768" s="175" t="s">
        <v>5</v>
      </c>
      <c r="F768" s="292" t="s">
        <v>1048</v>
      </c>
      <c r="G768" s="293"/>
      <c r="H768" s="293"/>
      <c r="I768" s="293"/>
      <c r="J768" s="174"/>
      <c r="K768" s="175" t="s">
        <v>5</v>
      </c>
      <c r="L768" s="174"/>
      <c r="M768" s="174"/>
      <c r="N768" s="174"/>
      <c r="O768" s="174"/>
      <c r="P768" s="174"/>
      <c r="Q768" s="174"/>
      <c r="R768" s="176"/>
      <c r="T768" s="177"/>
      <c r="U768" s="174"/>
      <c r="V768" s="174"/>
      <c r="W768" s="174"/>
      <c r="X768" s="174"/>
      <c r="Y768" s="174"/>
      <c r="Z768" s="174"/>
      <c r="AA768" s="178"/>
      <c r="AT768" s="179" t="s">
        <v>172</v>
      </c>
      <c r="AU768" s="179" t="s">
        <v>87</v>
      </c>
      <c r="AV768" s="10" t="s">
        <v>84</v>
      </c>
      <c r="AW768" s="10" t="s">
        <v>33</v>
      </c>
      <c r="AX768" s="10" t="s">
        <v>78</v>
      </c>
      <c r="AY768" s="179" t="s">
        <v>165</v>
      </c>
    </row>
    <row r="769" spans="2:65" s="11" customFormat="1" ht="16.5" customHeight="1">
      <c r="B769" s="180"/>
      <c r="C769" s="181"/>
      <c r="D769" s="181"/>
      <c r="E769" s="182" t="s">
        <v>5</v>
      </c>
      <c r="F769" s="286" t="s">
        <v>1049</v>
      </c>
      <c r="G769" s="287"/>
      <c r="H769" s="287"/>
      <c r="I769" s="287"/>
      <c r="J769" s="181"/>
      <c r="K769" s="183">
        <v>5.84</v>
      </c>
      <c r="L769" s="181"/>
      <c r="M769" s="181"/>
      <c r="N769" s="181"/>
      <c r="O769" s="181"/>
      <c r="P769" s="181"/>
      <c r="Q769" s="181"/>
      <c r="R769" s="184"/>
      <c r="T769" s="185"/>
      <c r="U769" s="181"/>
      <c r="V769" s="181"/>
      <c r="W769" s="181"/>
      <c r="X769" s="181"/>
      <c r="Y769" s="181"/>
      <c r="Z769" s="181"/>
      <c r="AA769" s="186"/>
      <c r="AT769" s="187" t="s">
        <v>172</v>
      </c>
      <c r="AU769" s="187" t="s">
        <v>87</v>
      </c>
      <c r="AV769" s="11" t="s">
        <v>87</v>
      </c>
      <c r="AW769" s="11" t="s">
        <v>33</v>
      </c>
      <c r="AX769" s="11" t="s">
        <v>78</v>
      </c>
      <c r="AY769" s="187" t="s">
        <v>165</v>
      </c>
    </row>
    <row r="770" spans="2:65" s="12" customFormat="1" ht="16.5" customHeight="1">
      <c r="B770" s="188"/>
      <c r="C770" s="189"/>
      <c r="D770" s="189"/>
      <c r="E770" s="190" t="s">
        <v>5</v>
      </c>
      <c r="F770" s="288" t="s">
        <v>175</v>
      </c>
      <c r="G770" s="289"/>
      <c r="H770" s="289"/>
      <c r="I770" s="289"/>
      <c r="J770" s="189"/>
      <c r="K770" s="191">
        <v>5.84</v>
      </c>
      <c r="L770" s="189"/>
      <c r="M770" s="189"/>
      <c r="N770" s="189"/>
      <c r="O770" s="189"/>
      <c r="P770" s="189"/>
      <c r="Q770" s="189"/>
      <c r="R770" s="192"/>
      <c r="T770" s="193"/>
      <c r="U770" s="189"/>
      <c r="V770" s="189"/>
      <c r="W770" s="189"/>
      <c r="X770" s="189"/>
      <c r="Y770" s="189"/>
      <c r="Z770" s="189"/>
      <c r="AA770" s="194"/>
      <c r="AT770" s="195" t="s">
        <v>172</v>
      </c>
      <c r="AU770" s="195" t="s">
        <v>87</v>
      </c>
      <c r="AV770" s="12" t="s">
        <v>170</v>
      </c>
      <c r="AW770" s="12" t="s">
        <v>33</v>
      </c>
      <c r="AX770" s="12" t="s">
        <v>84</v>
      </c>
      <c r="AY770" s="195" t="s">
        <v>165</v>
      </c>
    </row>
    <row r="771" spans="2:65" s="1" customFormat="1" ht="16.5" customHeight="1">
      <c r="B771" s="135"/>
      <c r="C771" s="204" t="s">
        <v>657</v>
      </c>
      <c r="D771" s="204" t="s">
        <v>376</v>
      </c>
      <c r="E771" s="205" t="s">
        <v>1050</v>
      </c>
      <c r="F771" s="296" t="s">
        <v>1051</v>
      </c>
      <c r="G771" s="296"/>
      <c r="H771" s="296"/>
      <c r="I771" s="296"/>
      <c r="J771" s="206" t="s">
        <v>227</v>
      </c>
      <c r="K771" s="207">
        <v>6.1319999999999997</v>
      </c>
      <c r="L771" s="297">
        <v>0</v>
      </c>
      <c r="M771" s="297"/>
      <c r="N771" s="298">
        <f>ROUND(L771*K771,3)</f>
        <v>0</v>
      </c>
      <c r="O771" s="283"/>
      <c r="P771" s="283"/>
      <c r="Q771" s="283"/>
      <c r="R771" s="138"/>
      <c r="T771" s="169" t="s">
        <v>5</v>
      </c>
      <c r="U771" s="47" t="s">
        <v>45</v>
      </c>
      <c r="V771" s="39"/>
      <c r="W771" s="170">
        <f>V771*K771</f>
        <v>0</v>
      </c>
      <c r="X771" s="170">
        <v>0</v>
      </c>
      <c r="Y771" s="170">
        <f>X771*K771</f>
        <v>0</v>
      </c>
      <c r="Z771" s="170">
        <v>0</v>
      </c>
      <c r="AA771" s="171">
        <f>Z771*K771</f>
        <v>0</v>
      </c>
      <c r="AR771" s="22" t="s">
        <v>242</v>
      </c>
      <c r="AT771" s="22" t="s">
        <v>376</v>
      </c>
      <c r="AU771" s="22" t="s">
        <v>87</v>
      </c>
      <c r="AY771" s="22" t="s">
        <v>165</v>
      </c>
      <c r="BE771" s="109">
        <f>IF(U771="základná",N771,0)</f>
        <v>0</v>
      </c>
      <c r="BF771" s="109">
        <f>IF(U771="znížená",N771,0)</f>
        <v>0</v>
      </c>
      <c r="BG771" s="109">
        <f>IF(U771="zákl. prenesená",N771,0)</f>
        <v>0</v>
      </c>
      <c r="BH771" s="109">
        <f>IF(U771="zníž. prenesená",N771,0)</f>
        <v>0</v>
      </c>
      <c r="BI771" s="109">
        <f>IF(U771="nulová",N771,0)</f>
        <v>0</v>
      </c>
      <c r="BJ771" s="22" t="s">
        <v>87</v>
      </c>
      <c r="BK771" s="172">
        <f>ROUND(L771*K771,3)</f>
        <v>0</v>
      </c>
      <c r="BL771" s="22" t="s">
        <v>199</v>
      </c>
      <c r="BM771" s="22" t="s">
        <v>1052</v>
      </c>
    </row>
    <row r="772" spans="2:65" s="1" customFormat="1" ht="25.5" customHeight="1">
      <c r="B772" s="135"/>
      <c r="C772" s="164" t="s">
        <v>1053</v>
      </c>
      <c r="D772" s="164" t="s">
        <v>166</v>
      </c>
      <c r="E772" s="165" t="s">
        <v>1054</v>
      </c>
      <c r="F772" s="281" t="s">
        <v>1055</v>
      </c>
      <c r="G772" s="281"/>
      <c r="H772" s="281"/>
      <c r="I772" s="281"/>
      <c r="J772" s="166" t="s">
        <v>533</v>
      </c>
      <c r="K772" s="168">
        <v>0</v>
      </c>
      <c r="L772" s="282">
        <v>0</v>
      </c>
      <c r="M772" s="282"/>
      <c r="N772" s="283">
        <f>ROUND(L772*K772,3)</f>
        <v>0</v>
      </c>
      <c r="O772" s="283"/>
      <c r="P772" s="283"/>
      <c r="Q772" s="283"/>
      <c r="R772" s="138"/>
      <c r="T772" s="169" t="s">
        <v>5</v>
      </c>
      <c r="U772" s="47" t="s">
        <v>45</v>
      </c>
      <c r="V772" s="39"/>
      <c r="W772" s="170">
        <f>V772*K772</f>
        <v>0</v>
      </c>
      <c r="X772" s="170">
        <v>0</v>
      </c>
      <c r="Y772" s="170">
        <f>X772*K772</f>
        <v>0</v>
      </c>
      <c r="Z772" s="170">
        <v>0</v>
      </c>
      <c r="AA772" s="171">
        <f>Z772*K772</f>
        <v>0</v>
      </c>
      <c r="AR772" s="22" t="s">
        <v>199</v>
      </c>
      <c r="AT772" s="22" t="s">
        <v>166</v>
      </c>
      <c r="AU772" s="22" t="s">
        <v>87</v>
      </c>
      <c r="AY772" s="22" t="s">
        <v>165</v>
      </c>
      <c r="BE772" s="109">
        <f>IF(U772="základná",N772,0)</f>
        <v>0</v>
      </c>
      <c r="BF772" s="109">
        <f>IF(U772="znížená",N772,0)</f>
        <v>0</v>
      </c>
      <c r="BG772" s="109">
        <f>IF(U772="zákl. prenesená",N772,0)</f>
        <v>0</v>
      </c>
      <c r="BH772" s="109">
        <f>IF(U772="zníž. prenesená",N772,0)</f>
        <v>0</v>
      </c>
      <c r="BI772" s="109">
        <f>IF(U772="nulová",N772,0)</f>
        <v>0</v>
      </c>
      <c r="BJ772" s="22" t="s">
        <v>87</v>
      </c>
      <c r="BK772" s="172">
        <f>ROUND(L772*K772,3)</f>
        <v>0</v>
      </c>
      <c r="BL772" s="22" t="s">
        <v>199</v>
      </c>
      <c r="BM772" s="22" t="s">
        <v>1056</v>
      </c>
    </row>
    <row r="773" spans="2:65" s="9" customFormat="1" ht="29.85" customHeight="1">
      <c r="B773" s="153"/>
      <c r="C773" s="154"/>
      <c r="D773" s="163" t="s">
        <v>135</v>
      </c>
      <c r="E773" s="163"/>
      <c r="F773" s="163"/>
      <c r="G773" s="163"/>
      <c r="H773" s="163"/>
      <c r="I773" s="163"/>
      <c r="J773" s="163"/>
      <c r="K773" s="163"/>
      <c r="L773" s="163"/>
      <c r="M773" s="163"/>
      <c r="N773" s="306">
        <f>BK773</f>
        <v>0</v>
      </c>
      <c r="O773" s="307"/>
      <c r="P773" s="307"/>
      <c r="Q773" s="307"/>
      <c r="R773" s="156"/>
      <c r="T773" s="157"/>
      <c r="U773" s="154"/>
      <c r="V773" s="154"/>
      <c r="W773" s="158">
        <f>SUM(W774:W780)</f>
        <v>0</v>
      </c>
      <c r="X773" s="154"/>
      <c r="Y773" s="158">
        <f>SUM(Y774:Y780)</f>
        <v>0</v>
      </c>
      <c r="Z773" s="154"/>
      <c r="AA773" s="159">
        <f>SUM(AA774:AA780)</f>
        <v>0</v>
      </c>
      <c r="AR773" s="160" t="s">
        <v>87</v>
      </c>
      <c r="AT773" s="161" t="s">
        <v>77</v>
      </c>
      <c r="AU773" s="161" t="s">
        <v>84</v>
      </c>
      <c r="AY773" s="160" t="s">
        <v>165</v>
      </c>
      <c r="BK773" s="162">
        <f>SUM(BK774:BK780)</f>
        <v>0</v>
      </c>
    </row>
    <row r="774" spans="2:65" s="1" customFormat="1" ht="38.25" customHeight="1">
      <c r="B774" s="135"/>
      <c r="C774" s="164" t="s">
        <v>660</v>
      </c>
      <c r="D774" s="164" t="s">
        <v>166</v>
      </c>
      <c r="E774" s="165" t="s">
        <v>1057</v>
      </c>
      <c r="F774" s="281" t="s">
        <v>1058</v>
      </c>
      <c r="G774" s="281"/>
      <c r="H774" s="281"/>
      <c r="I774" s="281"/>
      <c r="J774" s="166" t="s">
        <v>227</v>
      </c>
      <c r="K774" s="167">
        <v>32.935000000000002</v>
      </c>
      <c r="L774" s="282">
        <v>0</v>
      </c>
      <c r="M774" s="282"/>
      <c r="N774" s="283">
        <f>ROUND(L774*K774,3)</f>
        <v>0</v>
      </c>
      <c r="O774" s="283"/>
      <c r="P774" s="283"/>
      <c r="Q774" s="283"/>
      <c r="R774" s="138"/>
      <c r="T774" s="169" t="s">
        <v>5</v>
      </c>
      <c r="U774" s="47" t="s">
        <v>45</v>
      </c>
      <c r="V774" s="39"/>
      <c r="W774" s="170">
        <f>V774*K774</f>
        <v>0</v>
      </c>
      <c r="X774" s="170">
        <v>0</v>
      </c>
      <c r="Y774" s="170">
        <f>X774*K774</f>
        <v>0</v>
      </c>
      <c r="Z774" s="170">
        <v>0</v>
      </c>
      <c r="AA774" s="171">
        <f>Z774*K774</f>
        <v>0</v>
      </c>
      <c r="AR774" s="22" t="s">
        <v>199</v>
      </c>
      <c r="AT774" s="22" t="s">
        <v>166</v>
      </c>
      <c r="AU774" s="22" t="s">
        <v>87</v>
      </c>
      <c r="AY774" s="22" t="s">
        <v>165</v>
      </c>
      <c r="BE774" s="109">
        <f>IF(U774="základná",N774,0)</f>
        <v>0</v>
      </c>
      <c r="BF774" s="109">
        <f>IF(U774="znížená",N774,0)</f>
        <v>0</v>
      </c>
      <c r="BG774" s="109">
        <f>IF(U774="zákl. prenesená",N774,0)</f>
        <v>0</v>
      </c>
      <c r="BH774" s="109">
        <f>IF(U774="zníž. prenesená",N774,0)</f>
        <v>0</v>
      </c>
      <c r="BI774" s="109">
        <f>IF(U774="nulová",N774,0)</f>
        <v>0</v>
      </c>
      <c r="BJ774" s="22" t="s">
        <v>87</v>
      </c>
      <c r="BK774" s="172">
        <f>ROUND(L774*K774,3)</f>
        <v>0</v>
      </c>
      <c r="BL774" s="22" t="s">
        <v>199</v>
      </c>
      <c r="BM774" s="22" t="s">
        <v>1059</v>
      </c>
    </row>
    <row r="775" spans="2:65" s="10" customFormat="1" ht="16.5" customHeight="1">
      <c r="B775" s="173"/>
      <c r="C775" s="174"/>
      <c r="D775" s="174"/>
      <c r="E775" s="175" t="s">
        <v>5</v>
      </c>
      <c r="F775" s="284" t="s">
        <v>316</v>
      </c>
      <c r="G775" s="285"/>
      <c r="H775" s="285"/>
      <c r="I775" s="285"/>
      <c r="J775" s="174"/>
      <c r="K775" s="175" t="s">
        <v>5</v>
      </c>
      <c r="L775" s="174"/>
      <c r="M775" s="174"/>
      <c r="N775" s="174"/>
      <c r="O775" s="174"/>
      <c r="P775" s="174"/>
      <c r="Q775" s="174"/>
      <c r="R775" s="176"/>
      <c r="T775" s="177"/>
      <c r="U775" s="174"/>
      <c r="V775" s="174"/>
      <c r="W775" s="174"/>
      <c r="X775" s="174"/>
      <c r="Y775" s="174"/>
      <c r="Z775" s="174"/>
      <c r="AA775" s="178"/>
      <c r="AT775" s="179" t="s">
        <v>172</v>
      </c>
      <c r="AU775" s="179" t="s">
        <v>87</v>
      </c>
      <c r="AV775" s="10" t="s">
        <v>84</v>
      </c>
      <c r="AW775" s="10" t="s">
        <v>33</v>
      </c>
      <c r="AX775" s="10" t="s">
        <v>78</v>
      </c>
      <c r="AY775" s="179" t="s">
        <v>165</v>
      </c>
    </row>
    <row r="776" spans="2:65" s="11" customFormat="1" ht="16.5" customHeight="1">
      <c r="B776" s="180"/>
      <c r="C776" s="181"/>
      <c r="D776" s="181"/>
      <c r="E776" s="182" t="s">
        <v>5</v>
      </c>
      <c r="F776" s="286" t="s">
        <v>324</v>
      </c>
      <c r="G776" s="287"/>
      <c r="H776" s="287"/>
      <c r="I776" s="287"/>
      <c r="J776" s="181"/>
      <c r="K776" s="183">
        <v>19.594000000000001</v>
      </c>
      <c r="L776" s="181"/>
      <c r="M776" s="181"/>
      <c r="N776" s="181"/>
      <c r="O776" s="181"/>
      <c r="P776" s="181"/>
      <c r="Q776" s="181"/>
      <c r="R776" s="184"/>
      <c r="T776" s="185"/>
      <c r="U776" s="181"/>
      <c r="V776" s="181"/>
      <c r="W776" s="181"/>
      <c r="X776" s="181"/>
      <c r="Y776" s="181"/>
      <c r="Z776" s="181"/>
      <c r="AA776" s="186"/>
      <c r="AT776" s="187" t="s">
        <v>172</v>
      </c>
      <c r="AU776" s="187" t="s">
        <v>87</v>
      </c>
      <c r="AV776" s="11" t="s">
        <v>87</v>
      </c>
      <c r="AW776" s="11" t="s">
        <v>33</v>
      </c>
      <c r="AX776" s="11" t="s">
        <v>78</v>
      </c>
      <c r="AY776" s="187" t="s">
        <v>165</v>
      </c>
    </row>
    <row r="777" spans="2:65" s="11" customFormat="1" ht="16.5" customHeight="1">
      <c r="B777" s="180"/>
      <c r="C777" s="181"/>
      <c r="D777" s="181"/>
      <c r="E777" s="182" t="s">
        <v>5</v>
      </c>
      <c r="F777" s="286" t="s">
        <v>325</v>
      </c>
      <c r="G777" s="287"/>
      <c r="H777" s="287"/>
      <c r="I777" s="287"/>
      <c r="J777" s="181"/>
      <c r="K777" s="183">
        <v>13.340999999999999</v>
      </c>
      <c r="L777" s="181"/>
      <c r="M777" s="181"/>
      <c r="N777" s="181"/>
      <c r="O777" s="181"/>
      <c r="P777" s="181"/>
      <c r="Q777" s="181"/>
      <c r="R777" s="184"/>
      <c r="T777" s="185"/>
      <c r="U777" s="181"/>
      <c r="V777" s="181"/>
      <c r="W777" s="181"/>
      <c r="X777" s="181"/>
      <c r="Y777" s="181"/>
      <c r="Z777" s="181"/>
      <c r="AA777" s="186"/>
      <c r="AT777" s="187" t="s">
        <v>172</v>
      </c>
      <c r="AU777" s="187" t="s">
        <v>87</v>
      </c>
      <c r="AV777" s="11" t="s">
        <v>87</v>
      </c>
      <c r="AW777" s="11" t="s">
        <v>33</v>
      </c>
      <c r="AX777" s="11" t="s">
        <v>78</v>
      </c>
      <c r="AY777" s="187" t="s">
        <v>165</v>
      </c>
    </row>
    <row r="778" spans="2:65" s="12" customFormat="1" ht="16.5" customHeight="1">
      <c r="B778" s="188"/>
      <c r="C778" s="189"/>
      <c r="D778" s="189"/>
      <c r="E778" s="190" t="s">
        <v>5</v>
      </c>
      <c r="F778" s="288" t="s">
        <v>175</v>
      </c>
      <c r="G778" s="289"/>
      <c r="H778" s="289"/>
      <c r="I778" s="289"/>
      <c r="J778" s="189"/>
      <c r="K778" s="191">
        <v>32.935000000000002</v>
      </c>
      <c r="L778" s="189"/>
      <c r="M778" s="189"/>
      <c r="N778" s="189"/>
      <c r="O778" s="189"/>
      <c r="P778" s="189"/>
      <c r="Q778" s="189"/>
      <c r="R778" s="192"/>
      <c r="T778" s="193"/>
      <c r="U778" s="189"/>
      <c r="V778" s="189"/>
      <c r="W778" s="189"/>
      <c r="X778" s="189"/>
      <c r="Y778" s="189"/>
      <c r="Z778" s="189"/>
      <c r="AA778" s="194"/>
      <c r="AT778" s="195" t="s">
        <v>172</v>
      </c>
      <c r="AU778" s="195" t="s">
        <v>87</v>
      </c>
      <c r="AV778" s="12" t="s">
        <v>170</v>
      </c>
      <c r="AW778" s="12" t="s">
        <v>33</v>
      </c>
      <c r="AX778" s="12" t="s">
        <v>84</v>
      </c>
      <c r="AY778" s="195" t="s">
        <v>165</v>
      </c>
    </row>
    <row r="779" spans="2:65" s="1" customFormat="1" ht="38.25" customHeight="1">
      <c r="B779" s="135"/>
      <c r="C779" s="204" t="s">
        <v>1060</v>
      </c>
      <c r="D779" s="204" t="s">
        <v>376</v>
      </c>
      <c r="E779" s="205" t="s">
        <v>1061</v>
      </c>
      <c r="F779" s="296" t="s">
        <v>1062</v>
      </c>
      <c r="G779" s="296"/>
      <c r="H779" s="296"/>
      <c r="I779" s="296"/>
      <c r="J779" s="206" t="s">
        <v>227</v>
      </c>
      <c r="K779" s="207">
        <v>34.582000000000001</v>
      </c>
      <c r="L779" s="297">
        <v>0</v>
      </c>
      <c r="M779" s="297"/>
      <c r="N779" s="298">
        <f>ROUND(L779*K779,3)</f>
        <v>0</v>
      </c>
      <c r="O779" s="283"/>
      <c r="P779" s="283"/>
      <c r="Q779" s="283"/>
      <c r="R779" s="138"/>
      <c r="T779" s="169" t="s">
        <v>5</v>
      </c>
      <c r="U779" s="47" t="s">
        <v>45</v>
      </c>
      <c r="V779" s="39"/>
      <c r="W779" s="170">
        <f>V779*K779</f>
        <v>0</v>
      </c>
      <c r="X779" s="170">
        <v>0</v>
      </c>
      <c r="Y779" s="170">
        <f>X779*K779</f>
        <v>0</v>
      </c>
      <c r="Z779" s="170">
        <v>0</v>
      </c>
      <c r="AA779" s="171">
        <f>Z779*K779</f>
        <v>0</v>
      </c>
      <c r="AR779" s="22" t="s">
        <v>242</v>
      </c>
      <c r="AT779" s="22" t="s">
        <v>376</v>
      </c>
      <c r="AU779" s="22" t="s">
        <v>87</v>
      </c>
      <c r="AY779" s="22" t="s">
        <v>165</v>
      </c>
      <c r="BE779" s="109">
        <f>IF(U779="základná",N779,0)</f>
        <v>0</v>
      </c>
      <c r="BF779" s="109">
        <f>IF(U779="znížená",N779,0)</f>
        <v>0</v>
      </c>
      <c r="BG779" s="109">
        <f>IF(U779="zákl. prenesená",N779,0)</f>
        <v>0</v>
      </c>
      <c r="BH779" s="109">
        <f>IF(U779="zníž. prenesená",N779,0)</f>
        <v>0</v>
      </c>
      <c r="BI779" s="109">
        <f>IF(U779="nulová",N779,0)</f>
        <v>0</v>
      </c>
      <c r="BJ779" s="22" t="s">
        <v>87</v>
      </c>
      <c r="BK779" s="172">
        <f>ROUND(L779*K779,3)</f>
        <v>0</v>
      </c>
      <c r="BL779" s="22" t="s">
        <v>199</v>
      </c>
      <c r="BM779" s="22" t="s">
        <v>1063</v>
      </c>
    </row>
    <row r="780" spans="2:65" s="1" customFormat="1" ht="25.5" customHeight="1">
      <c r="B780" s="135"/>
      <c r="C780" s="164" t="s">
        <v>664</v>
      </c>
      <c r="D780" s="164" t="s">
        <v>166</v>
      </c>
      <c r="E780" s="165" t="s">
        <v>1064</v>
      </c>
      <c r="F780" s="281" t="s">
        <v>1065</v>
      </c>
      <c r="G780" s="281"/>
      <c r="H780" s="281"/>
      <c r="I780" s="281"/>
      <c r="J780" s="166" t="s">
        <v>533</v>
      </c>
      <c r="K780" s="168">
        <v>0</v>
      </c>
      <c r="L780" s="282">
        <v>0</v>
      </c>
      <c r="M780" s="282"/>
      <c r="N780" s="283">
        <f>ROUND(L780*K780,3)</f>
        <v>0</v>
      </c>
      <c r="O780" s="283"/>
      <c r="P780" s="283"/>
      <c r="Q780" s="283"/>
      <c r="R780" s="138"/>
      <c r="T780" s="169" t="s">
        <v>5</v>
      </c>
      <c r="U780" s="47" t="s">
        <v>45</v>
      </c>
      <c r="V780" s="39"/>
      <c r="W780" s="170">
        <f>V780*K780</f>
        <v>0</v>
      </c>
      <c r="X780" s="170">
        <v>0</v>
      </c>
      <c r="Y780" s="170">
        <f>X780*K780</f>
        <v>0</v>
      </c>
      <c r="Z780" s="170">
        <v>0</v>
      </c>
      <c r="AA780" s="171">
        <f>Z780*K780</f>
        <v>0</v>
      </c>
      <c r="AR780" s="22" t="s">
        <v>199</v>
      </c>
      <c r="AT780" s="22" t="s">
        <v>166</v>
      </c>
      <c r="AU780" s="22" t="s">
        <v>87</v>
      </c>
      <c r="AY780" s="22" t="s">
        <v>165</v>
      </c>
      <c r="BE780" s="109">
        <f>IF(U780="základná",N780,0)</f>
        <v>0</v>
      </c>
      <c r="BF780" s="109">
        <f>IF(U780="znížená",N780,0)</f>
        <v>0</v>
      </c>
      <c r="BG780" s="109">
        <f>IF(U780="zákl. prenesená",N780,0)</f>
        <v>0</v>
      </c>
      <c r="BH780" s="109">
        <f>IF(U780="zníž. prenesená",N780,0)</f>
        <v>0</v>
      </c>
      <c r="BI780" s="109">
        <f>IF(U780="nulová",N780,0)</f>
        <v>0</v>
      </c>
      <c r="BJ780" s="22" t="s">
        <v>87</v>
      </c>
      <c r="BK780" s="172">
        <f>ROUND(L780*K780,3)</f>
        <v>0</v>
      </c>
      <c r="BL780" s="22" t="s">
        <v>199</v>
      </c>
      <c r="BM780" s="22" t="s">
        <v>1066</v>
      </c>
    </row>
    <row r="781" spans="2:65" s="9" customFormat="1" ht="29.85" customHeight="1">
      <c r="B781" s="153"/>
      <c r="C781" s="154"/>
      <c r="D781" s="163" t="s">
        <v>136</v>
      </c>
      <c r="E781" s="163"/>
      <c r="F781" s="163"/>
      <c r="G781" s="163"/>
      <c r="H781" s="163"/>
      <c r="I781" s="163"/>
      <c r="J781" s="163"/>
      <c r="K781" s="163"/>
      <c r="L781" s="163"/>
      <c r="M781" s="163"/>
      <c r="N781" s="306">
        <f>BK781</f>
        <v>0</v>
      </c>
      <c r="O781" s="307"/>
      <c r="P781" s="307"/>
      <c r="Q781" s="307"/>
      <c r="R781" s="156"/>
      <c r="T781" s="157"/>
      <c r="U781" s="154"/>
      <c r="V781" s="154"/>
      <c r="W781" s="158">
        <f>SUM(W782:W813)</f>
        <v>0</v>
      </c>
      <c r="X781" s="154"/>
      <c r="Y781" s="158">
        <f>SUM(Y782:Y813)</f>
        <v>0</v>
      </c>
      <c r="Z781" s="154"/>
      <c r="AA781" s="159">
        <f>SUM(AA782:AA813)</f>
        <v>0</v>
      </c>
      <c r="AR781" s="160" t="s">
        <v>87</v>
      </c>
      <c r="AT781" s="161" t="s">
        <v>77</v>
      </c>
      <c r="AU781" s="161" t="s">
        <v>84</v>
      </c>
      <c r="AY781" s="160" t="s">
        <v>165</v>
      </c>
      <c r="BK781" s="162">
        <f>SUM(BK782:BK813)</f>
        <v>0</v>
      </c>
    </row>
    <row r="782" spans="2:65" s="1" customFormat="1" ht="25.5" customHeight="1">
      <c r="B782" s="135"/>
      <c r="C782" s="164" t="s">
        <v>1067</v>
      </c>
      <c r="D782" s="164" t="s">
        <v>166</v>
      </c>
      <c r="E782" s="165" t="s">
        <v>1068</v>
      </c>
      <c r="F782" s="281" t="s">
        <v>1069</v>
      </c>
      <c r="G782" s="281"/>
      <c r="H782" s="281"/>
      <c r="I782" s="281"/>
      <c r="J782" s="166" t="s">
        <v>227</v>
      </c>
      <c r="K782" s="167">
        <v>58.851999999999997</v>
      </c>
      <c r="L782" s="282">
        <v>0</v>
      </c>
      <c r="M782" s="282"/>
      <c r="N782" s="283">
        <f>ROUND(L782*K782,3)</f>
        <v>0</v>
      </c>
      <c r="O782" s="283"/>
      <c r="P782" s="283"/>
      <c r="Q782" s="283"/>
      <c r="R782" s="138"/>
      <c r="T782" s="169" t="s">
        <v>5</v>
      </c>
      <c r="U782" s="47" t="s">
        <v>45</v>
      </c>
      <c r="V782" s="39"/>
      <c r="W782" s="170">
        <f>V782*K782</f>
        <v>0</v>
      </c>
      <c r="X782" s="170">
        <v>0</v>
      </c>
      <c r="Y782" s="170">
        <f>X782*K782</f>
        <v>0</v>
      </c>
      <c r="Z782" s="170">
        <v>0</v>
      </c>
      <c r="AA782" s="171">
        <f>Z782*K782</f>
        <v>0</v>
      </c>
      <c r="AR782" s="22" t="s">
        <v>199</v>
      </c>
      <c r="AT782" s="22" t="s">
        <v>166</v>
      </c>
      <c r="AU782" s="22" t="s">
        <v>87</v>
      </c>
      <c r="AY782" s="22" t="s">
        <v>165</v>
      </c>
      <c r="BE782" s="109">
        <f>IF(U782="základná",N782,0)</f>
        <v>0</v>
      </c>
      <c r="BF782" s="109">
        <f>IF(U782="znížená",N782,0)</f>
        <v>0</v>
      </c>
      <c r="BG782" s="109">
        <f>IF(U782="zákl. prenesená",N782,0)</f>
        <v>0</v>
      </c>
      <c r="BH782" s="109">
        <f>IF(U782="zníž. prenesená",N782,0)</f>
        <v>0</v>
      </c>
      <c r="BI782" s="109">
        <f>IF(U782="nulová",N782,0)</f>
        <v>0</v>
      </c>
      <c r="BJ782" s="22" t="s">
        <v>87</v>
      </c>
      <c r="BK782" s="172">
        <f>ROUND(L782*K782,3)</f>
        <v>0</v>
      </c>
      <c r="BL782" s="22" t="s">
        <v>199</v>
      </c>
      <c r="BM782" s="22" t="s">
        <v>1070</v>
      </c>
    </row>
    <row r="783" spans="2:65" s="10" customFormat="1" ht="16.5" customHeight="1">
      <c r="B783" s="173"/>
      <c r="C783" s="174"/>
      <c r="D783" s="174"/>
      <c r="E783" s="175" t="s">
        <v>5</v>
      </c>
      <c r="F783" s="284" t="s">
        <v>989</v>
      </c>
      <c r="G783" s="285"/>
      <c r="H783" s="285"/>
      <c r="I783" s="285"/>
      <c r="J783" s="174"/>
      <c r="K783" s="175" t="s">
        <v>5</v>
      </c>
      <c r="L783" s="174"/>
      <c r="M783" s="174"/>
      <c r="N783" s="174"/>
      <c r="O783" s="174"/>
      <c r="P783" s="174"/>
      <c r="Q783" s="174"/>
      <c r="R783" s="176"/>
      <c r="T783" s="177"/>
      <c r="U783" s="174"/>
      <c r="V783" s="174"/>
      <c r="W783" s="174"/>
      <c r="X783" s="174"/>
      <c r="Y783" s="174"/>
      <c r="Z783" s="174"/>
      <c r="AA783" s="178"/>
      <c r="AT783" s="179" t="s">
        <v>172</v>
      </c>
      <c r="AU783" s="179" t="s">
        <v>87</v>
      </c>
      <c r="AV783" s="10" t="s">
        <v>84</v>
      </c>
      <c r="AW783" s="10" t="s">
        <v>33</v>
      </c>
      <c r="AX783" s="10" t="s">
        <v>78</v>
      </c>
      <c r="AY783" s="179" t="s">
        <v>165</v>
      </c>
    </row>
    <row r="784" spans="2:65" s="11" customFormat="1" ht="16.5" customHeight="1">
      <c r="B784" s="180"/>
      <c r="C784" s="181"/>
      <c r="D784" s="181"/>
      <c r="E784" s="182" t="s">
        <v>5</v>
      </c>
      <c r="F784" s="286" t="s">
        <v>990</v>
      </c>
      <c r="G784" s="287"/>
      <c r="H784" s="287"/>
      <c r="I784" s="287"/>
      <c r="J784" s="181"/>
      <c r="K784" s="183">
        <v>32.404000000000003</v>
      </c>
      <c r="L784" s="181"/>
      <c r="M784" s="181"/>
      <c r="N784" s="181"/>
      <c r="O784" s="181"/>
      <c r="P784" s="181"/>
      <c r="Q784" s="181"/>
      <c r="R784" s="184"/>
      <c r="T784" s="185"/>
      <c r="U784" s="181"/>
      <c r="V784" s="181"/>
      <c r="W784" s="181"/>
      <c r="X784" s="181"/>
      <c r="Y784" s="181"/>
      <c r="Z784" s="181"/>
      <c r="AA784" s="186"/>
      <c r="AT784" s="187" t="s">
        <v>172</v>
      </c>
      <c r="AU784" s="187" t="s">
        <v>87</v>
      </c>
      <c r="AV784" s="11" t="s">
        <v>87</v>
      </c>
      <c r="AW784" s="11" t="s">
        <v>33</v>
      </c>
      <c r="AX784" s="11" t="s">
        <v>78</v>
      </c>
      <c r="AY784" s="187" t="s">
        <v>165</v>
      </c>
    </row>
    <row r="785" spans="2:65" s="10" customFormat="1" ht="16.5" customHeight="1">
      <c r="B785" s="173"/>
      <c r="C785" s="174"/>
      <c r="D785" s="174"/>
      <c r="E785" s="175" t="s">
        <v>5</v>
      </c>
      <c r="F785" s="292" t="s">
        <v>1071</v>
      </c>
      <c r="G785" s="293"/>
      <c r="H785" s="293"/>
      <c r="I785" s="293"/>
      <c r="J785" s="174"/>
      <c r="K785" s="175" t="s">
        <v>5</v>
      </c>
      <c r="L785" s="174"/>
      <c r="M785" s="174"/>
      <c r="N785" s="174"/>
      <c r="O785" s="174"/>
      <c r="P785" s="174"/>
      <c r="Q785" s="174"/>
      <c r="R785" s="176"/>
      <c r="T785" s="177"/>
      <c r="U785" s="174"/>
      <c r="V785" s="174"/>
      <c r="W785" s="174"/>
      <c r="X785" s="174"/>
      <c r="Y785" s="174"/>
      <c r="Z785" s="174"/>
      <c r="AA785" s="178"/>
      <c r="AT785" s="179" t="s">
        <v>172</v>
      </c>
      <c r="AU785" s="179" t="s">
        <v>87</v>
      </c>
      <c r="AV785" s="10" t="s">
        <v>84</v>
      </c>
      <c r="AW785" s="10" t="s">
        <v>33</v>
      </c>
      <c r="AX785" s="10" t="s">
        <v>78</v>
      </c>
      <c r="AY785" s="179" t="s">
        <v>165</v>
      </c>
    </row>
    <row r="786" spans="2:65" s="11" customFormat="1" ht="16.5" customHeight="1">
      <c r="B786" s="180"/>
      <c r="C786" s="181"/>
      <c r="D786" s="181"/>
      <c r="E786" s="182" t="s">
        <v>5</v>
      </c>
      <c r="F786" s="286" t="s">
        <v>1072</v>
      </c>
      <c r="G786" s="287"/>
      <c r="H786" s="287"/>
      <c r="I786" s="287"/>
      <c r="J786" s="181"/>
      <c r="K786" s="183">
        <v>26.448</v>
      </c>
      <c r="L786" s="181"/>
      <c r="M786" s="181"/>
      <c r="N786" s="181"/>
      <c r="O786" s="181"/>
      <c r="P786" s="181"/>
      <c r="Q786" s="181"/>
      <c r="R786" s="184"/>
      <c r="T786" s="185"/>
      <c r="U786" s="181"/>
      <c r="V786" s="181"/>
      <c r="W786" s="181"/>
      <c r="X786" s="181"/>
      <c r="Y786" s="181"/>
      <c r="Z786" s="181"/>
      <c r="AA786" s="186"/>
      <c r="AT786" s="187" t="s">
        <v>172</v>
      </c>
      <c r="AU786" s="187" t="s">
        <v>87</v>
      </c>
      <c r="AV786" s="11" t="s">
        <v>87</v>
      </c>
      <c r="AW786" s="11" t="s">
        <v>33</v>
      </c>
      <c r="AX786" s="11" t="s">
        <v>78</v>
      </c>
      <c r="AY786" s="187" t="s">
        <v>165</v>
      </c>
    </row>
    <row r="787" spans="2:65" s="12" customFormat="1" ht="16.5" customHeight="1">
      <c r="B787" s="188"/>
      <c r="C787" s="189"/>
      <c r="D787" s="189"/>
      <c r="E787" s="190" t="s">
        <v>5</v>
      </c>
      <c r="F787" s="288" t="s">
        <v>175</v>
      </c>
      <c r="G787" s="289"/>
      <c r="H787" s="289"/>
      <c r="I787" s="289"/>
      <c r="J787" s="189"/>
      <c r="K787" s="191">
        <v>58.851999999999997</v>
      </c>
      <c r="L787" s="189"/>
      <c r="M787" s="189"/>
      <c r="N787" s="189"/>
      <c r="O787" s="189"/>
      <c r="P787" s="189"/>
      <c r="Q787" s="189"/>
      <c r="R787" s="192"/>
      <c r="T787" s="193"/>
      <c r="U787" s="189"/>
      <c r="V787" s="189"/>
      <c r="W787" s="189"/>
      <c r="X787" s="189"/>
      <c r="Y787" s="189"/>
      <c r="Z787" s="189"/>
      <c r="AA787" s="194"/>
      <c r="AT787" s="195" t="s">
        <v>172</v>
      </c>
      <c r="AU787" s="195" t="s">
        <v>87</v>
      </c>
      <c r="AV787" s="12" t="s">
        <v>170</v>
      </c>
      <c r="AW787" s="12" t="s">
        <v>33</v>
      </c>
      <c r="AX787" s="12" t="s">
        <v>84</v>
      </c>
      <c r="AY787" s="195" t="s">
        <v>165</v>
      </c>
    </row>
    <row r="788" spans="2:65" s="1" customFormat="1" ht="25.5" customHeight="1">
      <c r="B788" s="135"/>
      <c r="C788" s="164" t="s">
        <v>667</v>
      </c>
      <c r="D788" s="164" t="s">
        <v>166</v>
      </c>
      <c r="E788" s="165" t="s">
        <v>1073</v>
      </c>
      <c r="F788" s="281" t="s">
        <v>1074</v>
      </c>
      <c r="G788" s="281"/>
      <c r="H788" s="281"/>
      <c r="I788" s="281"/>
      <c r="J788" s="166" t="s">
        <v>227</v>
      </c>
      <c r="K788" s="167">
        <v>10.58</v>
      </c>
      <c r="L788" s="282">
        <v>0</v>
      </c>
      <c r="M788" s="282"/>
      <c r="N788" s="283">
        <f>ROUND(L788*K788,3)</f>
        <v>0</v>
      </c>
      <c r="O788" s="283"/>
      <c r="P788" s="283"/>
      <c r="Q788" s="283"/>
      <c r="R788" s="138"/>
      <c r="T788" s="169" t="s">
        <v>5</v>
      </c>
      <c r="U788" s="47" t="s">
        <v>45</v>
      </c>
      <c r="V788" s="39"/>
      <c r="W788" s="170">
        <f>V788*K788</f>
        <v>0</v>
      </c>
      <c r="X788" s="170">
        <v>0</v>
      </c>
      <c r="Y788" s="170">
        <f>X788*K788</f>
        <v>0</v>
      </c>
      <c r="Z788" s="170">
        <v>0</v>
      </c>
      <c r="AA788" s="171">
        <f>Z788*K788</f>
        <v>0</v>
      </c>
      <c r="AR788" s="22" t="s">
        <v>199</v>
      </c>
      <c r="AT788" s="22" t="s">
        <v>166</v>
      </c>
      <c r="AU788" s="22" t="s">
        <v>87</v>
      </c>
      <c r="AY788" s="22" t="s">
        <v>165</v>
      </c>
      <c r="BE788" s="109">
        <f>IF(U788="základná",N788,0)</f>
        <v>0</v>
      </c>
      <c r="BF788" s="109">
        <f>IF(U788="znížená",N788,0)</f>
        <v>0</v>
      </c>
      <c r="BG788" s="109">
        <f>IF(U788="zákl. prenesená",N788,0)</f>
        <v>0</v>
      </c>
      <c r="BH788" s="109">
        <f>IF(U788="zníž. prenesená",N788,0)</f>
        <v>0</v>
      </c>
      <c r="BI788" s="109">
        <f>IF(U788="nulová",N788,0)</f>
        <v>0</v>
      </c>
      <c r="BJ788" s="22" t="s">
        <v>87</v>
      </c>
      <c r="BK788" s="172">
        <f>ROUND(L788*K788,3)</f>
        <v>0</v>
      </c>
      <c r="BL788" s="22" t="s">
        <v>199</v>
      </c>
      <c r="BM788" s="22" t="s">
        <v>1075</v>
      </c>
    </row>
    <row r="789" spans="2:65" s="10" customFormat="1" ht="16.5" customHeight="1">
      <c r="B789" s="173"/>
      <c r="C789" s="174"/>
      <c r="D789" s="174"/>
      <c r="E789" s="175" t="s">
        <v>5</v>
      </c>
      <c r="F789" s="284" t="s">
        <v>979</v>
      </c>
      <c r="G789" s="285"/>
      <c r="H789" s="285"/>
      <c r="I789" s="285"/>
      <c r="J789" s="174"/>
      <c r="K789" s="175" t="s">
        <v>5</v>
      </c>
      <c r="L789" s="174"/>
      <c r="M789" s="174"/>
      <c r="N789" s="174"/>
      <c r="O789" s="174"/>
      <c r="P789" s="174"/>
      <c r="Q789" s="174"/>
      <c r="R789" s="176"/>
      <c r="T789" s="177"/>
      <c r="U789" s="174"/>
      <c r="V789" s="174"/>
      <c r="W789" s="174"/>
      <c r="X789" s="174"/>
      <c r="Y789" s="174"/>
      <c r="Z789" s="174"/>
      <c r="AA789" s="178"/>
      <c r="AT789" s="179" t="s">
        <v>172</v>
      </c>
      <c r="AU789" s="179" t="s">
        <v>87</v>
      </c>
      <c r="AV789" s="10" t="s">
        <v>84</v>
      </c>
      <c r="AW789" s="10" t="s">
        <v>33</v>
      </c>
      <c r="AX789" s="10" t="s">
        <v>78</v>
      </c>
      <c r="AY789" s="179" t="s">
        <v>165</v>
      </c>
    </row>
    <row r="790" spans="2:65" s="11" customFormat="1" ht="16.5" customHeight="1">
      <c r="B790" s="180"/>
      <c r="C790" s="181"/>
      <c r="D790" s="181"/>
      <c r="E790" s="182" t="s">
        <v>5</v>
      </c>
      <c r="F790" s="286" t="s">
        <v>980</v>
      </c>
      <c r="G790" s="287"/>
      <c r="H790" s="287"/>
      <c r="I790" s="287"/>
      <c r="J790" s="181"/>
      <c r="K790" s="183">
        <v>12.18</v>
      </c>
      <c r="L790" s="181"/>
      <c r="M790" s="181"/>
      <c r="N790" s="181"/>
      <c r="O790" s="181"/>
      <c r="P790" s="181"/>
      <c r="Q790" s="181"/>
      <c r="R790" s="184"/>
      <c r="T790" s="185"/>
      <c r="U790" s="181"/>
      <c r="V790" s="181"/>
      <c r="W790" s="181"/>
      <c r="X790" s="181"/>
      <c r="Y790" s="181"/>
      <c r="Z790" s="181"/>
      <c r="AA790" s="186"/>
      <c r="AT790" s="187" t="s">
        <v>172</v>
      </c>
      <c r="AU790" s="187" t="s">
        <v>87</v>
      </c>
      <c r="AV790" s="11" t="s">
        <v>87</v>
      </c>
      <c r="AW790" s="11" t="s">
        <v>33</v>
      </c>
      <c r="AX790" s="11" t="s">
        <v>78</v>
      </c>
      <c r="AY790" s="187" t="s">
        <v>165</v>
      </c>
    </row>
    <row r="791" spans="2:65" s="11" customFormat="1" ht="16.5" customHeight="1">
      <c r="B791" s="180"/>
      <c r="C791" s="181"/>
      <c r="D791" s="181"/>
      <c r="E791" s="182" t="s">
        <v>5</v>
      </c>
      <c r="F791" s="286" t="s">
        <v>981</v>
      </c>
      <c r="G791" s="287"/>
      <c r="H791" s="287"/>
      <c r="I791" s="287"/>
      <c r="J791" s="181"/>
      <c r="K791" s="183">
        <v>-1.6</v>
      </c>
      <c r="L791" s="181"/>
      <c r="M791" s="181"/>
      <c r="N791" s="181"/>
      <c r="O791" s="181"/>
      <c r="P791" s="181"/>
      <c r="Q791" s="181"/>
      <c r="R791" s="184"/>
      <c r="T791" s="185"/>
      <c r="U791" s="181"/>
      <c r="V791" s="181"/>
      <c r="W791" s="181"/>
      <c r="X791" s="181"/>
      <c r="Y791" s="181"/>
      <c r="Z791" s="181"/>
      <c r="AA791" s="186"/>
      <c r="AT791" s="187" t="s">
        <v>172</v>
      </c>
      <c r="AU791" s="187" t="s">
        <v>87</v>
      </c>
      <c r="AV791" s="11" t="s">
        <v>87</v>
      </c>
      <c r="AW791" s="11" t="s">
        <v>33</v>
      </c>
      <c r="AX791" s="11" t="s">
        <v>78</v>
      </c>
      <c r="AY791" s="187" t="s">
        <v>165</v>
      </c>
    </row>
    <row r="792" spans="2:65" s="12" customFormat="1" ht="16.5" customHeight="1">
      <c r="B792" s="188"/>
      <c r="C792" s="189"/>
      <c r="D792" s="189"/>
      <c r="E792" s="190" t="s">
        <v>5</v>
      </c>
      <c r="F792" s="288" t="s">
        <v>175</v>
      </c>
      <c r="G792" s="289"/>
      <c r="H792" s="289"/>
      <c r="I792" s="289"/>
      <c r="J792" s="189"/>
      <c r="K792" s="191">
        <v>10.58</v>
      </c>
      <c r="L792" s="189"/>
      <c r="M792" s="189"/>
      <c r="N792" s="189"/>
      <c r="O792" s="189"/>
      <c r="P792" s="189"/>
      <c r="Q792" s="189"/>
      <c r="R792" s="192"/>
      <c r="T792" s="193"/>
      <c r="U792" s="189"/>
      <c r="V792" s="189"/>
      <c r="W792" s="189"/>
      <c r="X792" s="189"/>
      <c r="Y792" s="189"/>
      <c r="Z792" s="189"/>
      <c r="AA792" s="194"/>
      <c r="AT792" s="195" t="s">
        <v>172</v>
      </c>
      <c r="AU792" s="195" t="s">
        <v>87</v>
      </c>
      <c r="AV792" s="12" t="s">
        <v>170</v>
      </c>
      <c r="AW792" s="12" t="s">
        <v>33</v>
      </c>
      <c r="AX792" s="12" t="s">
        <v>84</v>
      </c>
      <c r="AY792" s="195" t="s">
        <v>165</v>
      </c>
    </row>
    <row r="793" spans="2:65" s="1" customFormat="1" ht="25.5" customHeight="1">
      <c r="B793" s="135"/>
      <c r="C793" s="164" t="s">
        <v>1076</v>
      </c>
      <c r="D793" s="164" t="s">
        <v>166</v>
      </c>
      <c r="E793" s="165" t="s">
        <v>1077</v>
      </c>
      <c r="F793" s="281" t="s">
        <v>1078</v>
      </c>
      <c r="G793" s="281"/>
      <c r="H793" s="281"/>
      <c r="I793" s="281"/>
      <c r="J793" s="166" t="s">
        <v>227</v>
      </c>
      <c r="K793" s="167">
        <v>131.49799999999999</v>
      </c>
      <c r="L793" s="282">
        <v>0</v>
      </c>
      <c r="M793" s="282"/>
      <c r="N793" s="283">
        <f>ROUND(L793*K793,3)</f>
        <v>0</v>
      </c>
      <c r="O793" s="283"/>
      <c r="P793" s="283"/>
      <c r="Q793" s="283"/>
      <c r="R793" s="138"/>
      <c r="T793" s="169" t="s">
        <v>5</v>
      </c>
      <c r="U793" s="47" t="s">
        <v>45</v>
      </c>
      <c r="V793" s="39"/>
      <c r="W793" s="170">
        <f>V793*K793</f>
        <v>0</v>
      </c>
      <c r="X793" s="170">
        <v>0</v>
      </c>
      <c r="Y793" s="170">
        <f>X793*K793</f>
        <v>0</v>
      </c>
      <c r="Z793" s="170">
        <v>0</v>
      </c>
      <c r="AA793" s="171">
        <f>Z793*K793</f>
        <v>0</v>
      </c>
      <c r="AR793" s="22" t="s">
        <v>199</v>
      </c>
      <c r="AT793" s="22" t="s">
        <v>166</v>
      </c>
      <c r="AU793" s="22" t="s">
        <v>87</v>
      </c>
      <c r="AY793" s="22" t="s">
        <v>165</v>
      </c>
      <c r="BE793" s="109">
        <f>IF(U793="základná",N793,0)</f>
        <v>0</v>
      </c>
      <c r="BF793" s="109">
        <f>IF(U793="znížená",N793,0)</f>
        <v>0</v>
      </c>
      <c r="BG793" s="109">
        <f>IF(U793="zákl. prenesená",N793,0)</f>
        <v>0</v>
      </c>
      <c r="BH793" s="109">
        <f>IF(U793="zníž. prenesená",N793,0)</f>
        <v>0</v>
      </c>
      <c r="BI793" s="109">
        <f>IF(U793="nulová",N793,0)</f>
        <v>0</v>
      </c>
      <c r="BJ793" s="22" t="s">
        <v>87</v>
      </c>
      <c r="BK793" s="172">
        <f>ROUND(L793*K793,3)</f>
        <v>0</v>
      </c>
      <c r="BL793" s="22" t="s">
        <v>199</v>
      </c>
      <c r="BM793" s="22" t="s">
        <v>1079</v>
      </c>
    </row>
    <row r="794" spans="2:65" s="10" customFormat="1" ht="16.5" customHeight="1">
      <c r="B794" s="173"/>
      <c r="C794" s="174"/>
      <c r="D794" s="174"/>
      <c r="E794" s="175" t="s">
        <v>5</v>
      </c>
      <c r="F794" s="284" t="s">
        <v>277</v>
      </c>
      <c r="G794" s="285"/>
      <c r="H794" s="285"/>
      <c r="I794" s="285"/>
      <c r="J794" s="174"/>
      <c r="K794" s="175" t="s">
        <v>5</v>
      </c>
      <c r="L794" s="174"/>
      <c r="M794" s="174"/>
      <c r="N794" s="174"/>
      <c r="O794" s="174"/>
      <c r="P794" s="174"/>
      <c r="Q794" s="174"/>
      <c r="R794" s="176"/>
      <c r="T794" s="177"/>
      <c r="U794" s="174"/>
      <c r="V794" s="174"/>
      <c r="W794" s="174"/>
      <c r="X794" s="174"/>
      <c r="Y794" s="174"/>
      <c r="Z794" s="174"/>
      <c r="AA794" s="178"/>
      <c r="AT794" s="179" t="s">
        <v>172</v>
      </c>
      <c r="AU794" s="179" t="s">
        <v>87</v>
      </c>
      <c r="AV794" s="10" t="s">
        <v>84</v>
      </c>
      <c r="AW794" s="10" t="s">
        <v>33</v>
      </c>
      <c r="AX794" s="10" t="s">
        <v>78</v>
      </c>
      <c r="AY794" s="179" t="s">
        <v>165</v>
      </c>
    </row>
    <row r="795" spans="2:65" s="10" customFormat="1" ht="16.5" customHeight="1">
      <c r="B795" s="173"/>
      <c r="C795" s="174"/>
      <c r="D795" s="174"/>
      <c r="E795" s="175" t="s">
        <v>5</v>
      </c>
      <c r="F795" s="292" t="s">
        <v>761</v>
      </c>
      <c r="G795" s="293"/>
      <c r="H795" s="293"/>
      <c r="I795" s="293"/>
      <c r="J795" s="174"/>
      <c r="K795" s="175" t="s">
        <v>5</v>
      </c>
      <c r="L795" s="174"/>
      <c r="M795" s="174"/>
      <c r="N795" s="174"/>
      <c r="O795" s="174"/>
      <c r="P795" s="174"/>
      <c r="Q795" s="174"/>
      <c r="R795" s="176"/>
      <c r="T795" s="177"/>
      <c r="U795" s="174"/>
      <c r="V795" s="174"/>
      <c r="W795" s="174"/>
      <c r="X795" s="174"/>
      <c r="Y795" s="174"/>
      <c r="Z795" s="174"/>
      <c r="AA795" s="178"/>
      <c r="AT795" s="179" t="s">
        <v>172</v>
      </c>
      <c r="AU795" s="179" t="s">
        <v>87</v>
      </c>
      <c r="AV795" s="10" t="s">
        <v>84</v>
      </c>
      <c r="AW795" s="10" t="s">
        <v>33</v>
      </c>
      <c r="AX795" s="10" t="s">
        <v>78</v>
      </c>
      <c r="AY795" s="179" t="s">
        <v>165</v>
      </c>
    </row>
    <row r="796" spans="2:65" s="11" customFormat="1" ht="16.5" customHeight="1">
      <c r="B796" s="180"/>
      <c r="C796" s="181"/>
      <c r="D796" s="181"/>
      <c r="E796" s="182" t="s">
        <v>5</v>
      </c>
      <c r="F796" s="286" t="s">
        <v>1080</v>
      </c>
      <c r="G796" s="287"/>
      <c r="H796" s="287"/>
      <c r="I796" s="287"/>
      <c r="J796" s="181"/>
      <c r="K796" s="183">
        <v>3.6</v>
      </c>
      <c r="L796" s="181"/>
      <c r="M796" s="181"/>
      <c r="N796" s="181"/>
      <c r="O796" s="181"/>
      <c r="P796" s="181"/>
      <c r="Q796" s="181"/>
      <c r="R796" s="184"/>
      <c r="T796" s="185"/>
      <c r="U796" s="181"/>
      <c r="V796" s="181"/>
      <c r="W796" s="181"/>
      <c r="X796" s="181"/>
      <c r="Y796" s="181"/>
      <c r="Z796" s="181"/>
      <c r="AA796" s="186"/>
      <c r="AT796" s="187" t="s">
        <v>172</v>
      </c>
      <c r="AU796" s="187" t="s">
        <v>87</v>
      </c>
      <c r="AV796" s="11" t="s">
        <v>87</v>
      </c>
      <c r="AW796" s="11" t="s">
        <v>33</v>
      </c>
      <c r="AX796" s="11" t="s">
        <v>78</v>
      </c>
      <c r="AY796" s="187" t="s">
        <v>165</v>
      </c>
    </row>
    <row r="797" spans="2:65" s="10" customFormat="1" ht="16.5" customHeight="1">
      <c r="B797" s="173"/>
      <c r="C797" s="174"/>
      <c r="D797" s="174"/>
      <c r="E797" s="175" t="s">
        <v>5</v>
      </c>
      <c r="F797" s="292" t="s">
        <v>763</v>
      </c>
      <c r="G797" s="293"/>
      <c r="H797" s="293"/>
      <c r="I797" s="293"/>
      <c r="J797" s="174"/>
      <c r="K797" s="175" t="s">
        <v>5</v>
      </c>
      <c r="L797" s="174"/>
      <c r="M797" s="174"/>
      <c r="N797" s="174"/>
      <c r="O797" s="174"/>
      <c r="P797" s="174"/>
      <c r="Q797" s="174"/>
      <c r="R797" s="176"/>
      <c r="T797" s="177"/>
      <c r="U797" s="174"/>
      <c r="V797" s="174"/>
      <c r="W797" s="174"/>
      <c r="X797" s="174"/>
      <c r="Y797" s="174"/>
      <c r="Z797" s="174"/>
      <c r="AA797" s="178"/>
      <c r="AT797" s="179" t="s">
        <v>172</v>
      </c>
      <c r="AU797" s="179" t="s">
        <v>87</v>
      </c>
      <c r="AV797" s="10" t="s">
        <v>84</v>
      </c>
      <c r="AW797" s="10" t="s">
        <v>33</v>
      </c>
      <c r="AX797" s="10" t="s">
        <v>78</v>
      </c>
      <c r="AY797" s="179" t="s">
        <v>165</v>
      </c>
    </row>
    <row r="798" spans="2:65" s="11" customFormat="1" ht="16.5" customHeight="1">
      <c r="B798" s="180"/>
      <c r="C798" s="181"/>
      <c r="D798" s="181"/>
      <c r="E798" s="182" t="s">
        <v>5</v>
      </c>
      <c r="F798" s="286" t="s">
        <v>1081</v>
      </c>
      <c r="G798" s="287"/>
      <c r="H798" s="287"/>
      <c r="I798" s="287"/>
      <c r="J798" s="181"/>
      <c r="K798" s="183">
        <v>28.8</v>
      </c>
      <c r="L798" s="181"/>
      <c r="M798" s="181"/>
      <c r="N798" s="181"/>
      <c r="O798" s="181"/>
      <c r="P798" s="181"/>
      <c r="Q798" s="181"/>
      <c r="R798" s="184"/>
      <c r="T798" s="185"/>
      <c r="U798" s="181"/>
      <c r="V798" s="181"/>
      <c r="W798" s="181"/>
      <c r="X798" s="181"/>
      <c r="Y798" s="181"/>
      <c r="Z798" s="181"/>
      <c r="AA798" s="186"/>
      <c r="AT798" s="187" t="s">
        <v>172</v>
      </c>
      <c r="AU798" s="187" t="s">
        <v>87</v>
      </c>
      <c r="AV798" s="11" t="s">
        <v>87</v>
      </c>
      <c r="AW798" s="11" t="s">
        <v>33</v>
      </c>
      <c r="AX798" s="11" t="s">
        <v>78</v>
      </c>
      <c r="AY798" s="187" t="s">
        <v>165</v>
      </c>
    </row>
    <row r="799" spans="2:65" s="10" customFormat="1" ht="16.5" customHeight="1">
      <c r="B799" s="173"/>
      <c r="C799" s="174"/>
      <c r="D799" s="174"/>
      <c r="E799" s="175" t="s">
        <v>5</v>
      </c>
      <c r="F799" s="292" t="s">
        <v>769</v>
      </c>
      <c r="G799" s="293"/>
      <c r="H799" s="293"/>
      <c r="I799" s="293"/>
      <c r="J799" s="174"/>
      <c r="K799" s="175" t="s">
        <v>5</v>
      </c>
      <c r="L799" s="174"/>
      <c r="M799" s="174"/>
      <c r="N799" s="174"/>
      <c r="O799" s="174"/>
      <c r="P799" s="174"/>
      <c r="Q799" s="174"/>
      <c r="R799" s="176"/>
      <c r="T799" s="177"/>
      <c r="U799" s="174"/>
      <c r="V799" s="174"/>
      <c r="W799" s="174"/>
      <c r="X799" s="174"/>
      <c r="Y799" s="174"/>
      <c r="Z799" s="174"/>
      <c r="AA799" s="178"/>
      <c r="AT799" s="179" t="s">
        <v>172</v>
      </c>
      <c r="AU799" s="179" t="s">
        <v>87</v>
      </c>
      <c r="AV799" s="10" t="s">
        <v>84</v>
      </c>
      <c r="AW799" s="10" t="s">
        <v>33</v>
      </c>
      <c r="AX799" s="10" t="s">
        <v>78</v>
      </c>
      <c r="AY799" s="179" t="s">
        <v>165</v>
      </c>
    </row>
    <row r="800" spans="2:65" s="11" customFormat="1" ht="16.5" customHeight="1">
      <c r="B800" s="180"/>
      <c r="C800" s="181"/>
      <c r="D800" s="181"/>
      <c r="E800" s="182" t="s">
        <v>5</v>
      </c>
      <c r="F800" s="286" t="s">
        <v>1082</v>
      </c>
      <c r="G800" s="287"/>
      <c r="H800" s="287"/>
      <c r="I800" s="287"/>
      <c r="J800" s="181"/>
      <c r="K800" s="183">
        <v>4.5599999999999996</v>
      </c>
      <c r="L800" s="181"/>
      <c r="M800" s="181"/>
      <c r="N800" s="181"/>
      <c r="O800" s="181"/>
      <c r="P800" s="181"/>
      <c r="Q800" s="181"/>
      <c r="R800" s="184"/>
      <c r="T800" s="185"/>
      <c r="U800" s="181"/>
      <c r="V800" s="181"/>
      <c r="W800" s="181"/>
      <c r="X800" s="181"/>
      <c r="Y800" s="181"/>
      <c r="Z800" s="181"/>
      <c r="AA800" s="186"/>
      <c r="AT800" s="187" t="s">
        <v>172</v>
      </c>
      <c r="AU800" s="187" t="s">
        <v>87</v>
      </c>
      <c r="AV800" s="11" t="s">
        <v>87</v>
      </c>
      <c r="AW800" s="11" t="s">
        <v>33</v>
      </c>
      <c r="AX800" s="11" t="s">
        <v>78</v>
      </c>
      <c r="AY800" s="187" t="s">
        <v>165</v>
      </c>
    </row>
    <row r="801" spans="2:65" s="10" customFormat="1" ht="16.5" customHeight="1">
      <c r="B801" s="173"/>
      <c r="C801" s="174"/>
      <c r="D801" s="174"/>
      <c r="E801" s="175" t="s">
        <v>5</v>
      </c>
      <c r="F801" s="292" t="s">
        <v>1083</v>
      </c>
      <c r="G801" s="293"/>
      <c r="H801" s="293"/>
      <c r="I801" s="293"/>
      <c r="J801" s="174"/>
      <c r="K801" s="175" t="s">
        <v>5</v>
      </c>
      <c r="L801" s="174"/>
      <c r="M801" s="174"/>
      <c r="N801" s="174"/>
      <c r="O801" s="174"/>
      <c r="P801" s="174"/>
      <c r="Q801" s="174"/>
      <c r="R801" s="176"/>
      <c r="T801" s="177"/>
      <c r="U801" s="174"/>
      <c r="V801" s="174"/>
      <c r="W801" s="174"/>
      <c r="X801" s="174"/>
      <c r="Y801" s="174"/>
      <c r="Z801" s="174"/>
      <c r="AA801" s="178"/>
      <c r="AT801" s="179" t="s">
        <v>172</v>
      </c>
      <c r="AU801" s="179" t="s">
        <v>87</v>
      </c>
      <c r="AV801" s="10" t="s">
        <v>84</v>
      </c>
      <c r="AW801" s="10" t="s">
        <v>33</v>
      </c>
      <c r="AX801" s="10" t="s">
        <v>78</v>
      </c>
      <c r="AY801" s="179" t="s">
        <v>165</v>
      </c>
    </row>
    <row r="802" spans="2:65" s="11" customFormat="1" ht="16.5" customHeight="1">
      <c r="B802" s="180"/>
      <c r="C802" s="181"/>
      <c r="D802" s="181"/>
      <c r="E802" s="182" t="s">
        <v>5</v>
      </c>
      <c r="F802" s="286" t="s">
        <v>1084</v>
      </c>
      <c r="G802" s="287"/>
      <c r="H802" s="287"/>
      <c r="I802" s="287"/>
      <c r="J802" s="181"/>
      <c r="K802" s="183">
        <v>48</v>
      </c>
      <c r="L802" s="181"/>
      <c r="M802" s="181"/>
      <c r="N802" s="181"/>
      <c r="O802" s="181"/>
      <c r="P802" s="181"/>
      <c r="Q802" s="181"/>
      <c r="R802" s="184"/>
      <c r="T802" s="185"/>
      <c r="U802" s="181"/>
      <c r="V802" s="181"/>
      <c r="W802" s="181"/>
      <c r="X802" s="181"/>
      <c r="Y802" s="181"/>
      <c r="Z802" s="181"/>
      <c r="AA802" s="186"/>
      <c r="AT802" s="187" t="s">
        <v>172</v>
      </c>
      <c r="AU802" s="187" t="s">
        <v>87</v>
      </c>
      <c r="AV802" s="11" t="s">
        <v>87</v>
      </c>
      <c r="AW802" s="11" t="s">
        <v>33</v>
      </c>
      <c r="AX802" s="11" t="s">
        <v>78</v>
      </c>
      <c r="AY802" s="187" t="s">
        <v>165</v>
      </c>
    </row>
    <row r="803" spans="2:65" s="10" customFormat="1" ht="16.5" customHeight="1">
      <c r="B803" s="173"/>
      <c r="C803" s="174"/>
      <c r="D803" s="174"/>
      <c r="E803" s="175" t="s">
        <v>5</v>
      </c>
      <c r="F803" s="292" t="s">
        <v>790</v>
      </c>
      <c r="G803" s="293"/>
      <c r="H803" s="293"/>
      <c r="I803" s="293"/>
      <c r="J803" s="174"/>
      <c r="K803" s="175" t="s">
        <v>5</v>
      </c>
      <c r="L803" s="174"/>
      <c r="M803" s="174"/>
      <c r="N803" s="174"/>
      <c r="O803" s="174"/>
      <c r="P803" s="174"/>
      <c r="Q803" s="174"/>
      <c r="R803" s="176"/>
      <c r="T803" s="177"/>
      <c r="U803" s="174"/>
      <c r="V803" s="174"/>
      <c r="W803" s="174"/>
      <c r="X803" s="174"/>
      <c r="Y803" s="174"/>
      <c r="Z803" s="174"/>
      <c r="AA803" s="178"/>
      <c r="AT803" s="179" t="s">
        <v>172</v>
      </c>
      <c r="AU803" s="179" t="s">
        <v>87</v>
      </c>
      <c r="AV803" s="10" t="s">
        <v>84</v>
      </c>
      <c r="AW803" s="10" t="s">
        <v>33</v>
      </c>
      <c r="AX803" s="10" t="s">
        <v>78</v>
      </c>
      <c r="AY803" s="179" t="s">
        <v>165</v>
      </c>
    </row>
    <row r="804" spans="2:65" s="11" customFormat="1" ht="16.5" customHeight="1">
      <c r="B804" s="180"/>
      <c r="C804" s="181"/>
      <c r="D804" s="181"/>
      <c r="E804" s="182" t="s">
        <v>5</v>
      </c>
      <c r="F804" s="286" t="s">
        <v>556</v>
      </c>
      <c r="G804" s="287"/>
      <c r="H804" s="287"/>
      <c r="I804" s="287"/>
      <c r="J804" s="181"/>
      <c r="K804" s="183">
        <v>20.09</v>
      </c>
      <c r="L804" s="181"/>
      <c r="M804" s="181"/>
      <c r="N804" s="181"/>
      <c r="O804" s="181"/>
      <c r="P804" s="181"/>
      <c r="Q804" s="181"/>
      <c r="R804" s="184"/>
      <c r="T804" s="185"/>
      <c r="U804" s="181"/>
      <c r="V804" s="181"/>
      <c r="W804" s="181"/>
      <c r="X804" s="181"/>
      <c r="Y804" s="181"/>
      <c r="Z804" s="181"/>
      <c r="AA804" s="186"/>
      <c r="AT804" s="187" t="s">
        <v>172</v>
      </c>
      <c r="AU804" s="187" t="s">
        <v>87</v>
      </c>
      <c r="AV804" s="11" t="s">
        <v>87</v>
      </c>
      <c r="AW804" s="11" t="s">
        <v>33</v>
      </c>
      <c r="AX804" s="11" t="s">
        <v>78</v>
      </c>
      <c r="AY804" s="187" t="s">
        <v>165</v>
      </c>
    </row>
    <row r="805" spans="2:65" s="10" customFormat="1" ht="16.5" customHeight="1">
      <c r="B805" s="173"/>
      <c r="C805" s="174"/>
      <c r="D805" s="174"/>
      <c r="E805" s="175" t="s">
        <v>5</v>
      </c>
      <c r="F805" s="292" t="s">
        <v>1071</v>
      </c>
      <c r="G805" s="293"/>
      <c r="H805" s="293"/>
      <c r="I805" s="293"/>
      <c r="J805" s="174"/>
      <c r="K805" s="175" t="s">
        <v>5</v>
      </c>
      <c r="L805" s="174"/>
      <c r="M805" s="174"/>
      <c r="N805" s="174"/>
      <c r="O805" s="174"/>
      <c r="P805" s="174"/>
      <c r="Q805" s="174"/>
      <c r="R805" s="176"/>
      <c r="T805" s="177"/>
      <c r="U805" s="174"/>
      <c r="V805" s="174"/>
      <c r="W805" s="174"/>
      <c r="X805" s="174"/>
      <c r="Y805" s="174"/>
      <c r="Z805" s="174"/>
      <c r="AA805" s="178"/>
      <c r="AT805" s="179" t="s">
        <v>172</v>
      </c>
      <c r="AU805" s="179" t="s">
        <v>87</v>
      </c>
      <c r="AV805" s="10" t="s">
        <v>84</v>
      </c>
      <c r="AW805" s="10" t="s">
        <v>33</v>
      </c>
      <c r="AX805" s="10" t="s">
        <v>78</v>
      </c>
      <c r="AY805" s="179" t="s">
        <v>165</v>
      </c>
    </row>
    <row r="806" spans="2:65" s="11" customFormat="1" ht="16.5" customHeight="1">
      <c r="B806" s="180"/>
      <c r="C806" s="181"/>
      <c r="D806" s="181"/>
      <c r="E806" s="182" t="s">
        <v>5</v>
      </c>
      <c r="F806" s="286" t="s">
        <v>1072</v>
      </c>
      <c r="G806" s="287"/>
      <c r="H806" s="287"/>
      <c r="I806" s="287"/>
      <c r="J806" s="181"/>
      <c r="K806" s="183">
        <v>26.448</v>
      </c>
      <c r="L806" s="181"/>
      <c r="M806" s="181"/>
      <c r="N806" s="181"/>
      <c r="O806" s="181"/>
      <c r="P806" s="181"/>
      <c r="Q806" s="181"/>
      <c r="R806" s="184"/>
      <c r="T806" s="185"/>
      <c r="U806" s="181"/>
      <c r="V806" s="181"/>
      <c r="W806" s="181"/>
      <c r="X806" s="181"/>
      <c r="Y806" s="181"/>
      <c r="Z806" s="181"/>
      <c r="AA806" s="186"/>
      <c r="AT806" s="187" t="s">
        <v>172</v>
      </c>
      <c r="AU806" s="187" t="s">
        <v>87</v>
      </c>
      <c r="AV806" s="11" t="s">
        <v>87</v>
      </c>
      <c r="AW806" s="11" t="s">
        <v>33</v>
      </c>
      <c r="AX806" s="11" t="s">
        <v>78</v>
      </c>
      <c r="AY806" s="187" t="s">
        <v>165</v>
      </c>
    </row>
    <row r="807" spans="2:65" s="12" customFormat="1" ht="16.5" customHeight="1">
      <c r="B807" s="188"/>
      <c r="C807" s="189"/>
      <c r="D807" s="189"/>
      <c r="E807" s="190" t="s">
        <v>5</v>
      </c>
      <c r="F807" s="288" t="s">
        <v>175</v>
      </c>
      <c r="G807" s="289"/>
      <c r="H807" s="289"/>
      <c r="I807" s="289"/>
      <c r="J807" s="189"/>
      <c r="K807" s="191">
        <v>131.49799999999999</v>
      </c>
      <c r="L807" s="189"/>
      <c r="M807" s="189"/>
      <c r="N807" s="189"/>
      <c r="O807" s="189"/>
      <c r="P807" s="189"/>
      <c r="Q807" s="189"/>
      <c r="R807" s="192"/>
      <c r="T807" s="193"/>
      <c r="U807" s="189"/>
      <c r="V807" s="189"/>
      <c r="W807" s="189"/>
      <c r="X807" s="189"/>
      <c r="Y807" s="189"/>
      <c r="Z807" s="189"/>
      <c r="AA807" s="194"/>
      <c r="AT807" s="195" t="s">
        <v>172</v>
      </c>
      <c r="AU807" s="195" t="s">
        <v>87</v>
      </c>
      <c r="AV807" s="12" t="s">
        <v>170</v>
      </c>
      <c r="AW807" s="12" t="s">
        <v>33</v>
      </c>
      <c r="AX807" s="12" t="s">
        <v>84</v>
      </c>
      <c r="AY807" s="195" t="s">
        <v>165</v>
      </c>
    </row>
    <row r="808" spans="2:65" s="1" customFormat="1" ht="25.5" customHeight="1">
      <c r="B808" s="135"/>
      <c r="C808" s="164" t="s">
        <v>671</v>
      </c>
      <c r="D808" s="164" t="s">
        <v>166</v>
      </c>
      <c r="E808" s="165" t="s">
        <v>1085</v>
      </c>
      <c r="F808" s="281" t="s">
        <v>1086</v>
      </c>
      <c r="G808" s="281"/>
      <c r="H808" s="281"/>
      <c r="I808" s="281"/>
      <c r="J808" s="166" t="s">
        <v>227</v>
      </c>
      <c r="K808" s="167">
        <v>420</v>
      </c>
      <c r="L808" s="282">
        <v>0</v>
      </c>
      <c r="M808" s="282"/>
      <c r="N808" s="283">
        <f>ROUND(L808*K808,3)</f>
        <v>0</v>
      </c>
      <c r="O808" s="283"/>
      <c r="P808" s="283"/>
      <c r="Q808" s="283"/>
      <c r="R808" s="138"/>
      <c r="T808" s="169" t="s">
        <v>5</v>
      </c>
      <c r="U808" s="47" t="s">
        <v>45</v>
      </c>
      <c r="V808" s="39"/>
      <c r="W808" s="170">
        <f>V808*K808</f>
        <v>0</v>
      </c>
      <c r="X808" s="170">
        <v>0</v>
      </c>
      <c r="Y808" s="170">
        <f>X808*K808</f>
        <v>0</v>
      </c>
      <c r="Z808" s="170">
        <v>0</v>
      </c>
      <c r="AA808" s="171">
        <f>Z808*K808</f>
        <v>0</v>
      </c>
      <c r="AR808" s="22" t="s">
        <v>199</v>
      </c>
      <c r="AT808" s="22" t="s">
        <v>166</v>
      </c>
      <c r="AU808" s="22" t="s">
        <v>87</v>
      </c>
      <c r="AY808" s="22" t="s">
        <v>165</v>
      </c>
      <c r="BE808" s="109">
        <f>IF(U808="základná",N808,0)</f>
        <v>0</v>
      </c>
      <c r="BF808" s="109">
        <f>IF(U808="znížená",N808,0)</f>
        <v>0</v>
      </c>
      <c r="BG808" s="109">
        <f>IF(U808="zákl. prenesená",N808,0)</f>
        <v>0</v>
      </c>
      <c r="BH808" s="109">
        <f>IF(U808="zníž. prenesená",N808,0)</f>
        <v>0</v>
      </c>
      <c r="BI808" s="109">
        <f>IF(U808="nulová",N808,0)</f>
        <v>0</v>
      </c>
      <c r="BJ808" s="22" t="s">
        <v>87</v>
      </c>
      <c r="BK808" s="172">
        <f>ROUND(L808*K808,3)</f>
        <v>0</v>
      </c>
      <c r="BL808" s="22" t="s">
        <v>199</v>
      </c>
      <c r="BM808" s="22" t="s">
        <v>1087</v>
      </c>
    </row>
    <row r="809" spans="2:65" s="10" customFormat="1" ht="16.5" customHeight="1">
      <c r="B809" s="173"/>
      <c r="C809" s="174"/>
      <c r="D809" s="174"/>
      <c r="E809" s="175" t="s">
        <v>5</v>
      </c>
      <c r="F809" s="284" t="s">
        <v>1088</v>
      </c>
      <c r="G809" s="285"/>
      <c r="H809" s="285"/>
      <c r="I809" s="285"/>
      <c r="J809" s="174"/>
      <c r="K809" s="175" t="s">
        <v>5</v>
      </c>
      <c r="L809" s="174"/>
      <c r="M809" s="174"/>
      <c r="N809" s="174"/>
      <c r="O809" s="174"/>
      <c r="P809" s="174"/>
      <c r="Q809" s="174"/>
      <c r="R809" s="176"/>
      <c r="T809" s="177"/>
      <c r="U809" s="174"/>
      <c r="V809" s="174"/>
      <c r="W809" s="174"/>
      <c r="X809" s="174"/>
      <c r="Y809" s="174"/>
      <c r="Z809" s="174"/>
      <c r="AA809" s="178"/>
      <c r="AT809" s="179" t="s">
        <v>172</v>
      </c>
      <c r="AU809" s="179" t="s">
        <v>87</v>
      </c>
      <c r="AV809" s="10" t="s">
        <v>84</v>
      </c>
      <c r="AW809" s="10" t="s">
        <v>33</v>
      </c>
      <c r="AX809" s="10" t="s">
        <v>78</v>
      </c>
      <c r="AY809" s="179" t="s">
        <v>165</v>
      </c>
    </row>
    <row r="810" spans="2:65" s="11" customFormat="1" ht="16.5" customHeight="1">
      <c r="B810" s="180"/>
      <c r="C810" s="181"/>
      <c r="D810" s="181"/>
      <c r="E810" s="182" t="s">
        <v>5</v>
      </c>
      <c r="F810" s="286" t="s">
        <v>1089</v>
      </c>
      <c r="G810" s="287"/>
      <c r="H810" s="287"/>
      <c r="I810" s="287"/>
      <c r="J810" s="181"/>
      <c r="K810" s="183">
        <v>390</v>
      </c>
      <c r="L810" s="181"/>
      <c r="M810" s="181"/>
      <c r="N810" s="181"/>
      <c r="O810" s="181"/>
      <c r="P810" s="181"/>
      <c r="Q810" s="181"/>
      <c r="R810" s="184"/>
      <c r="T810" s="185"/>
      <c r="U810" s="181"/>
      <c r="V810" s="181"/>
      <c r="W810" s="181"/>
      <c r="X810" s="181"/>
      <c r="Y810" s="181"/>
      <c r="Z810" s="181"/>
      <c r="AA810" s="186"/>
      <c r="AT810" s="187" t="s">
        <v>172</v>
      </c>
      <c r="AU810" s="187" t="s">
        <v>87</v>
      </c>
      <c r="AV810" s="11" t="s">
        <v>87</v>
      </c>
      <c r="AW810" s="11" t="s">
        <v>33</v>
      </c>
      <c r="AX810" s="11" t="s">
        <v>78</v>
      </c>
      <c r="AY810" s="187" t="s">
        <v>165</v>
      </c>
    </row>
    <row r="811" spans="2:65" s="10" customFormat="1" ht="16.5" customHeight="1">
      <c r="B811" s="173"/>
      <c r="C811" s="174"/>
      <c r="D811" s="174"/>
      <c r="E811" s="175" t="s">
        <v>5</v>
      </c>
      <c r="F811" s="292" t="s">
        <v>1090</v>
      </c>
      <c r="G811" s="293"/>
      <c r="H811" s="293"/>
      <c r="I811" s="293"/>
      <c r="J811" s="174"/>
      <c r="K811" s="175" t="s">
        <v>5</v>
      </c>
      <c r="L811" s="174"/>
      <c r="M811" s="174"/>
      <c r="N811" s="174"/>
      <c r="O811" s="174"/>
      <c r="P811" s="174"/>
      <c r="Q811" s="174"/>
      <c r="R811" s="176"/>
      <c r="T811" s="177"/>
      <c r="U811" s="174"/>
      <c r="V811" s="174"/>
      <c r="W811" s="174"/>
      <c r="X811" s="174"/>
      <c r="Y811" s="174"/>
      <c r="Z811" s="174"/>
      <c r="AA811" s="178"/>
      <c r="AT811" s="179" t="s">
        <v>172</v>
      </c>
      <c r="AU811" s="179" t="s">
        <v>87</v>
      </c>
      <c r="AV811" s="10" t="s">
        <v>84</v>
      </c>
      <c r="AW811" s="10" t="s">
        <v>33</v>
      </c>
      <c r="AX811" s="10" t="s">
        <v>78</v>
      </c>
      <c r="AY811" s="179" t="s">
        <v>165</v>
      </c>
    </row>
    <row r="812" spans="2:65" s="11" customFormat="1" ht="16.5" customHeight="1">
      <c r="B812" s="180"/>
      <c r="C812" s="181"/>
      <c r="D812" s="181"/>
      <c r="E812" s="182" t="s">
        <v>5</v>
      </c>
      <c r="F812" s="286" t="s">
        <v>1091</v>
      </c>
      <c r="G812" s="287"/>
      <c r="H812" s="287"/>
      <c r="I812" s="287"/>
      <c r="J812" s="181"/>
      <c r="K812" s="183">
        <v>30</v>
      </c>
      <c r="L812" s="181"/>
      <c r="M812" s="181"/>
      <c r="N812" s="181"/>
      <c r="O812" s="181"/>
      <c r="P812" s="181"/>
      <c r="Q812" s="181"/>
      <c r="R812" s="184"/>
      <c r="T812" s="185"/>
      <c r="U812" s="181"/>
      <c r="V812" s="181"/>
      <c r="W812" s="181"/>
      <c r="X812" s="181"/>
      <c r="Y812" s="181"/>
      <c r="Z812" s="181"/>
      <c r="AA812" s="186"/>
      <c r="AT812" s="187" t="s">
        <v>172</v>
      </c>
      <c r="AU812" s="187" t="s">
        <v>87</v>
      </c>
      <c r="AV812" s="11" t="s">
        <v>87</v>
      </c>
      <c r="AW812" s="11" t="s">
        <v>33</v>
      </c>
      <c r="AX812" s="11" t="s">
        <v>78</v>
      </c>
      <c r="AY812" s="187" t="s">
        <v>165</v>
      </c>
    </row>
    <row r="813" spans="2:65" s="12" customFormat="1" ht="16.5" customHeight="1">
      <c r="B813" s="188"/>
      <c r="C813" s="189"/>
      <c r="D813" s="189"/>
      <c r="E813" s="190" t="s">
        <v>5</v>
      </c>
      <c r="F813" s="288" t="s">
        <v>175</v>
      </c>
      <c r="G813" s="289"/>
      <c r="H813" s="289"/>
      <c r="I813" s="289"/>
      <c r="J813" s="189"/>
      <c r="K813" s="191">
        <v>420</v>
      </c>
      <c r="L813" s="189"/>
      <c r="M813" s="189"/>
      <c r="N813" s="189"/>
      <c r="O813" s="189"/>
      <c r="P813" s="189"/>
      <c r="Q813" s="189"/>
      <c r="R813" s="192"/>
      <c r="T813" s="193"/>
      <c r="U813" s="189"/>
      <c r="V813" s="189"/>
      <c r="W813" s="189"/>
      <c r="X813" s="189"/>
      <c r="Y813" s="189"/>
      <c r="Z813" s="189"/>
      <c r="AA813" s="194"/>
      <c r="AT813" s="195" t="s">
        <v>172</v>
      </c>
      <c r="AU813" s="195" t="s">
        <v>87</v>
      </c>
      <c r="AV813" s="12" t="s">
        <v>170</v>
      </c>
      <c r="AW813" s="12" t="s">
        <v>33</v>
      </c>
      <c r="AX813" s="12" t="s">
        <v>84</v>
      </c>
      <c r="AY813" s="195" t="s">
        <v>165</v>
      </c>
    </row>
    <row r="814" spans="2:65" s="9" customFormat="1" ht="29.85" customHeight="1">
      <c r="B814" s="153"/>
      <c r="C814" s="154"/>
      <c r="D814" s="163" t="s">
        <v>137</v>
      </c>
      <c r="E814" s="163"/>
      <c r="F814" s="163"/>
      <c r="G814" s="163"/>
      <c r="H814" s="163"/>
      <c r="I814" s="163"/>
      <c r="J814" s="163"/>
      <c r="K814" s="163"/>
      <c r="L814" s="163"/>
      <c r="M814" s="163"/>
      <c r="N814" s="304">
        <f>BK814</f>
        <v>0</v>
      </c>
      <c r="O814" s="305"/>
      <c r="P814" s="305"/>
      <c r="Q814" s="305"/>
      <c r="R814" s="156"/>
      <c r="T814" s="157"/>
      <c r="U814" s="154"/>
      <c r="V814" s="154"/>
      <c r="W814" s="158">
        <f>SUM(W815:W855)</f>
        <v>0</v>
      </c>
      <c r="X814" s="154"/>
      <c r="Y814" s="158">
        <f>SUM(Y815:Y855)</f>
        <v>0</v>
      </c>
      <c r="Z814" s="154"/>
      <c r="AA814" s="159">
        <f>SUM(AA815:AA855)</f>
        <v>0</v>
      </c>
      <c r="AR814" s="160" t="s">
        <v>87</v>
      </c>
      <c r="AT814" s="161" t="s">
        <v>77</v>
      </c>
      <c r="AU814" s="161" t="s">
        <v>84</v>
      </c>
      <c r="AY814" s="160" t="s">
        <v>165</v>
      </c>
      <c r="BK814" s="162">
        <f>SUM(BK815:BK855)</f>
        <v>0</v>
      </c>
    </row>
    <row r="815" spans="2:65" s="1" customFormat="1" ht="25.5" customHeight="1">
      <c r="B815" s="135"/>
      <c r="C815" s="164" t="s">
        <v>1092</v>
      </c>
      <c r="D815" s="164" t="s">
        <v>166</v>
      </c>
      <c r="E815" s="165" t="s">
        <v>1093</v>
      </c>
      <c r="F815" s="281" t="s">
        <v>1094</v>
      </c>
      <c r="G815" s="281"/>
      <c r="H815" s="281"/>
      <c r="I815" s="281"/>
      <c r="J815" s="166" t="s">
        <v>227</v>
      </c>
      <c r="K815" s="167">
        <v>21.9</v>
      </c>
      <c r="L815" s="282">
        <v>0</v>
      </c>
      <c r="M815" s="282"/>
      <c r="N815" s="283">
        <f>ROUND(L815*K815,3)</f>
        <v>0</v>
      </c>
      <c r="O815" s="283"/>
      <c r="P815" s="283"/>
      <c r="Q815" s="283"/>
      <c r="R815" s="138"/>
      <c r="T815" s="169" t="s">
        <v>5</v>
      </c>
      <c r="U815" s="47" t="s">
        <v>45</v>
      </c>
      <c r="V815" s="39"/>
      <c r="W815" s="170">
        <f>V815*K815</f>
        <v>0</v>
      </c>
      <c r="X815" s="170">
        <v>0</v>
      </c>
      <c r="Y815" s="170">
        <f>X815*K815</f>
        <v>0</v>
      </c>
      <c r="Z815" s="170">
        <v>0</v>
      </c>
      <c r="AA815" s="171">
        <f>Z815*K815</f>
        <v>0</v>
      </c>
      <c r="AR815" s="22" t="s">
        <v>199</v>
      </c>
      <c r="AT815" s="22" t="s">
        <v>166</v>
      </c>
      <c r="AU815" s="22" t="s">
        <v>87</v>
      </c>
      <c r="AY815" s="22" t="s">
        <v>165</v>
      </c>
      <c r="BE815" s="109">
        <f>IF(U815="základná",N815,0)</f>
        <v>0</v>
      </c>
      <c r="BF815" s="109">
        <f>IF(U815="znížená",N815,0)</f>
        <v>0</v>
      </c>
      <c r="BG815" s="109">
        <f>IF(U815="zákl. prenesená",N815,0)</f>
        <v>0</v>
      </c>
      <c r="BH815" s="109">
        <f>IF(U815="zníž. prenesená",N815,0)</f>
        <v>0</v>
      </c>
      <c r="BI815" s="109">
        <f>IF(U815="nulová",N815,0)</f>
        <v>0</v>
      </c>
      <c r="BJ815" s="22" t="s">
        <v>87</v>
      </c>
      <c r="BK815" s="172">
        <f>ROUND(L815*K815,3)</f>
        <v>0</v>
      </c>
      <c r="BL815" s="22" t="s">
        <v>199</v>
      </c>
      <c r="BM815" s="22" t="s">
        <v>1095</v>
      </c>
    </row>
    <row r="816" spans="2:65" s="10" customFormat="1" ht="25.5" customHeight="1">
      <c r="B816" s="173"/>
      <c r="C816" s="174"/>
      <c r="D816" s="174"/>
      <c r="E816" s="175" t="s">
        <v>5</v>
      </c>
      <c r="F816" s="284" t="s">
        <v>1096</v>
      </c>
      <c r="G816" s="285"/>
      <c r="H816" s="285"/>
      <c r="I816" s="285"/>
      <c r="J816" s="174"/>
      <c r="K816" s="175" t="s">
        <v>5</v>
      </c>
      <c r="L816" s="174"/>
      <c r="M816" s="174"/>
      <c r="N816" s="174"/>
      <c r="O816" s="174"/>
      <c r="P816" s="174"/>
      <c r="Q816" s="174"/>
      <c r="R816" s="176"/>
      <c r="T816" s="177"/>
      <c r="U816" s="174"/>
      <c r="V816" s="174"/>
      <c r="W816" s="174"/>
      <c r="X816" s="174"/>
      <c r="Y816" s="174"/>
      <c r="Z816" s="174"/>
      <c r="AA816" s="178"/>
      <c r="AT816" s="179" t="s">
        <v>172</v>
      </c>
      <c r="AU816" s="179" t="s">
        <v>87</v>
      </c>
      <c r="AV816" s="10" t="s">
        <v>84</v>
      </c>
      <c r="AW816" s="10" t="s">
        <v>33</v>
      </c>
      <c r="AX816" s="10" t="s">
        <v>78</v>
      </c>
      <c r="AY816" s="179" t="s">
        <v>165</v>
      </c>
    </row>
    <row r="817" spans="2:65" s="11" customFormat="1" ht="16.5" customHeight="1">
      <c r="B817" s="180"/>
      <c r="C817" s="181"/>
      <c r="D817" s="181"/>
      <c r="E817" s="182" t="s">
        <v>5</v>
      </c>
      <c r="F817" s="286" t="s">
        <v>1097</v>
      </c>
      <c r="G817" s="287"/>
      <c r="H817" s="287"/>
      <c r="I817" s="287"/>
      <c r="J817" s="181"/>
      <c r="K817" s="183">
        <v>11.1</v>
      </c>
      <c r="L817" s="181"/>
      <c r="M817" s="181"/>
      <c r="N817" s="181"/>
      <c r="O817" s="181"/>
      <c r="P817" s="181"/>
      <c r="Q817" s="181"/>
      <c r="R817" s="184"/>
      <c r="T817" s="185"/>
      <c r="U817" s="181"/>
      <c r="V817" s="181"/>
      <c r="W817" s="181"/>
      <c r="X817" s="181"/>
      <c r="Y817" s="181"/>
      <c r="Z817" s="181"/>
      <c r="AA817" s="186"/>
      <c r="AT817" s="187" t="s">
        <v>172</v>
      </c>
      <c r="AU817" s="187" t="s">
        <v>87</v>
      </c>
      <c r="AV817" s="11" t="s">
        <v>87</v>
      </c>
      <c r="AW817" s="11" t="s">
        <v>33</v>
      </c>
      <c r="AX817" s="11" t="s">
        <v>78</v>
      </c>
      <c r="AY817" s="187" t="s">
        <v>165</v>
      </c>
    </row>
    <row r="818" spans="2:65" s="13" customFormat="1" ht="16.5" customHeight="1">
      <c r="B818" s="196"/>
      <c r="C818" s="197"/>
      <c r="D818" s="197"/>
      <c r="E818" s="198" t="s">
        <v>5</v>
      </c>
      <c r="F818" s="294" t="s">
        <v>294</v>
      </c>
      <c r="G818" s="295"/>
      <c r="H818" s="295"/>
      <c r="I818" s="295"/>
      <c r="J818" s="197"/>
      <c r="K818" s="199">
        <v>11.1</v>
      </c>
      <c r="L818" s="197"/>
      <c r="M818" s="197"/>
      <c r="N818" s="197"/>
      <c r="O818" s="197"/>
      <c r="P818" s="197"/>
      <c r="Q818" s="197"/>
      <c r="R818" s="200"/>
      <c r="T818" s="201"/>
      <c r="U818" s="197"/>
      <c r="V818" s="197"/>
      <c r="W818" s="197"/>
      <c r="X818" s="197"/>
      <c r="Y818" s="197"/>
      <c r="Z818" s="197"/>
      <c r="AA818" s="202"/>
      <c r="AT818" s="203" t="s">
        <v>172</v>
      </c>
      <c r="AU818" s="203" t="s">
        <v>87</v>
      </c>
      <c r="AV818" s="13" t="s">
        <v>90</v>
      </c>
      <c r="AW818" s="13" t="s">
        <v>33</v>
      </c>
      <c r="AX818" s="13" t="s">
        <v>78</v>
      </c>
      <c r="AY818" s="203" t="s">
        <v>165</v>
      </c>
    </row>
    <row r="819" spans="2:65" s="10" customFormat="1" ht="16.5" customHeight="1">
      <c r="B819" s="173"/>
      <c r="C819" s="174"/>
      <c r="D819" s="174"/>
      <c r="E819" s="175" t="s">
        <v>5</v>
      </c>
      <c r="F819" s="292" t="s">
        <v>1098</v>
      </c>
      <c r="G819" s="293"/>
      <c r="H819" s="293"/>
      <c r="I819" s="293"/>
      <c r="J819" s="174"/>
      <c r="K819" s="175" t="s">
        <v>5</v>
      </c>
      <c r="L819" s="174"/>
      <c r="M819" s="174"/>
      <c r="N819" s="174"/>
      <c r="O819" s="174"/>
      <c r="P819" s="174"/>
      <c r="Q819" s="174"/>
      <c r="R819" s="176"/>
      <c r="T819" s="177"/>
      <c r="U819" s="174"/>
      <c r="V819" s="174"/>
      <c r="W819" s="174"/>
      <c r="X819" s="174"/>
      <c r="Y819" s="174"/>
      <c r="Z819" s="174"/>
      <c r="AA819" s="178"/>
      <c r="AT819" s="179" t="s">
        <v>172</v>
      </c>
      <c r="AU819" s="179" t="s">
        <v>87</v>
      </c>
      <c r="AV819" s="10" t="s">
        <v>84</v>
      </c>
      <c r="AW819" s="10" t="s">
        <v>33</v>
      </c>
      <c r="AX819" s="10" t="s">
        <v>78</v>
      </c>
      <c r="AY819" s="179" t="s">
        <v>165</v>
      </c>
    </row>
    <row r="820" spans="2:65" s="11" customFormat="1" ht="16.5" customHeight="1">
      <c r="B820" s="180"/>
      <c r="C820" s="181"/>
      <c r="D820" s="181"/>
      <c r="E820" s="182" t="s">
        <v>5</v>
      </c>
      <c r="F820" s="286" t="s">
        <v>1099</v>
      </c>
      <c r="G820" s="287"/>
      <c r="H820" s="287"/>
      <c r="I820" s="287"/>
      <c r="J820" s="181"/>
      <c r="K820" s="183">
        <v>10.8</v>
      </c>
      <c r="L820" s="181"/>
      <c r="M820" s="181"/>
      <c r="N820" s="181"/>
      <c r="O820" s="181"/>
      <c r="P820" s="181"/>
      <c r="Q820" s="181"/>
      <c r="R820" s="184"/>
      <c r="T820" s="185"/>
      <c r="U820" s="181"/>
      <c r="V820" s="181"/>
      <c r="W820" s="181"/>
      <c r="X820" s="181"/>
      <c r="Y820" s="181"/>
      <c r="Z820" s="181"/>
      <c r="AA820" s="186"/>
      <c r="AT820" s="187" t="s">
        <v>172</v>
      </c>
      <c r="AU820" s="187" t="s">
        <v>87</v>
      </c>
      <c r="AV820" s="11" t="s">
        <v>87</v>
      </c>
      <c r="AW820" s="11" t="s">
        <v>33</v>
      </c>
      <c r="AX820" s="11" t="s">
        <v>78</v>
      </c>
      <c r="AY820" s="187" t="s">
        <v>165</v>
      </c>
    </row>
    <row r="821" spans="2:65" s="12" customFormat="1" ht="16.5" customHeight="1">
      <c r="B821" s="188"/>
      <c r="C821" s="189"/>
      <c r="D821" s="189"/>
      <c r="E821" s="190" t="s">
        <v>5</v>
      </c>
      <c r="F821" s="288" t="s">
        <v>175</v>
      </c>
      <c r="G821" s="289"/>
      <c r="H821" s="289"/>
      <c r="I821" s="289"/>
      <c r="J821" s="189"/>
      <c r="K821" s="191">
        <v>21.9</v>
      </c>
      <c r="L821" s="189"/>
      <c r="M821" s="189"/>
      <c r="N821" s="189"/>
      <c r="O821" s="189"/>
      <c r="P821" s="189"/>
      <c r="Q821" s="189"/>
      <c r="R821" s="192"/>
      <c r="T821" s="193"/>
      <c r="U821" s="189"/>
      <c r="V821" s="189"/>
      <c r="W821" s="189"/>
      <c r="X821" s="189"/>
      <c r="Y821" s="189"/>
      <c r="Z821" s="189"/>
      <c r="AA821" s="194"/>
      <c r="AT821" s="195" t="s">
        <v>172</v>
      </c>
      <c r="AU821" s="195" t="s">
        <v>87</v>
      </c>
      <c r="AV821" s="12" t="s">
        <v>170</v>
      </c>
      <c r="AW821" s="12" t="s">
        <v>33</v>
      </c>
      <c r="AX821" s="12" t="s">
        <v>84</v>
      </c>
      <c r="AY821" s="195" t="s">
        <v>165</v>
      </c>
    </row>
    <row r="822" spans="2:65" s="1" customFormat="1" ht="25.5" customHeight="1">
      <c r="B822" s="135"/>
      <c r="C822" s="164" t="s">
        <v>674</v>
      </c>
      <c r="D822" s="164" t="s">
        <v>166</v>
      </c>
      <c r="E822" s="165" t="s">
        <v>1100</v>
      </c>
      <c r="F822" s="281" t="s">
        <v>1101</v>
      </c>
      <c r="G822" s="281"/>
      <c r="H822" s="281"/>
      <c r="I822" s="281"/>
      <c r="J822" s="166" t="s">
        <v>227</v>
      </c>
      <c r="K822" s="167">
        <v>46.92</v>
      </c>
      <c r="L822" s="282">
        <v>0</v>
      </c>
      <c r="M822" s="282"/>
      <c r="N822" s="283">
        <f>ROUND(L822*K822,3)</f>
        <v>0</v>
      </c>
      <c r="O822" s="283"/>
      <c r="P822" s="283"/>
      <c r="Q822" s="283"/>
      <c r="R822" s="138"/>
      <c r="T822" s="169" t="s">
        <v>5</v>
      </c>
      <c r="U822" s="47" t="s">
        <v>45</v>
      </c>
      <c r="V822" s="39"/>
      <c r="W822" s="170">
        <f>V822*K822</f>
        <v>0</v>
      </c>
      <c r="X822" s="170">
        <v>0</v>
      </c>
      <c r="Y822" s="170">
        <f>X822*K822</f>
        <v>0</v>
      </c>
      <c r="Z822" s="170">
        <v>0</v>
      </c>
      <c r="AA822" s="171">
        <f>Z822*K822</f>
        <v>0</v>
      </c>
      <c r="AR822" s="22" t="s">
        <v>199</v>
      </c>
      <c r="AT822" s="22" t="s">
        <v>166</v>
      </c>
      <c r="AU822" s="22" t="s">
        <v>87</v>
      </c>
      <c r="AY822" s="22" t="s">
        <v>165</v>
      </c>
      <c r="BE822" s="109">
        <f>IF(U822="základná",N822,0)</f>
        <v>0</v>
      </c>
      <c r="BF822" s="109">
        <f>IF(U822="znížená",N822,0)</f>
        <v>0</v>
      </c>
      <c r="BG822" s="109">
        <f>IF(U822="zákl. prenesená",N822,0)</f>
        <v>0</v>
      </c>
      <c r="BH822" s="109">
        <f>IF(U822="zníž. prenesená",N822,0)</f>
        <v>0</v>
      </c>
      <c r="BI822" s="109">
        <f>IF(U822="nulová",N822,0)</f>
        <v>0</v>
      </c>
      <c r="BJ822" s="22" t="s">
        <v>87</v>
      </c>
      <c r="BK822" s="172">
        <f>ROUND(L822*K822,3)</f>
        <v>0</v>
      </c>
      <c r="BL822" s="22" t="s">
        <v>199</v>
      </c>
      <c r="BM822" s="22" t="s">
        <v>1102</v>
      </c>
    </row>
    <row r="823" spans="2:65" s="11" customFormat="1" ht="16.5" customHeight="1">
      <c r="B823" s="180"/>
      <c r="C823" s="181"/>
      <c r="D823" s="181"/>
      <c r="E823" s="182" t="s">
        <v>5</v>
      </c>
      <c r="F823" s="290" t="s">
        <v>1103</v>
      </c>
      <c r="G823" s="291"/>
      <c r="H823" s="291"/>
      <c r="I823" s="291"/>
      <c r="J823" s="181"/>
      <c r="K823" s="183">
        <v>46.92</v>
      </c>
      <c r="L823" s="181"/>
      <c r="M823" s="181"/>
      <c r="N823" s="181"/>
      <c r="O823" s="181"/>
      <c r="P823" s="181"/>
      <c r="Q823" s="181"/>
      <c r="R823" s="184"/>
      <c r="T823" s="185"/>
      <c r="U823" s="181"/>
      <c r="V823" s="181"/>
      <c r="W823" s="181"/>
      <c r="X823" s="181"/>
      <c r="Y823" s="181"/>
      <c r="Z823" s="181"/>
      <c r="AA823" s="186"/>
      <c r="AT823" s="187" t="s">
        <v>172</v>
      </c>
      <c r="AU823" s="187" t="s">
        <v>87</v>
      </c>
      <c r="AV823" s="11" t="s">
        <v>87</v>
      </c>
      <c r="AW823" s="11" t="s">
        <v>33</v>
      </c>
      <c r="AX823" s="11" t="s">
        <v>78</v>
      </c>
      <c r="AY823" s="187" t="s">
        <v>165</v>
      </c>
    </row>
    <row r="824" spans="2:65" s="12" customFormat="1" ht="16.5" customHeight="1">
      <c r="B824" s="188"/>
      <c r="C824" s="189"/>
      <c r="D824" s="189"/>
      <c r="E824" s="190" t="s">
        <v>5</v>
      </c>
      <c r="F824" s="288" t="s">
        <v>175</v>
      </c>
      <c r="G824" s="289"/>
      <c r="H824" s="289"/>
      <c r="I824" s="289"/>
      <c r="J824" s="189"/>
      <c r="K824" s="191">
        <v>46.92</v>
      </c>
      <c r="L824" s="189"/>
      <c r="M824" s="189"/>
      <c r="N824" s="189"/>
      <c r="O824" s="189"/>
      <c r="P824" s="189"/>
      <c r="Q824" s="189"/>
      <c r="R824" s="192"/>
      <c r="T824" s="193"/>
      <c r="U824" s="189"/>
      <c r="V824" s="189"/>
      <c r="W824" s="189"/>
      <c r="X824" s="189"/>
      <c r="Y824" s="189"/>
      <c r="Z824" s="189"/>
      <c r="AA824" s="194"/>
      <c r="AT824" s="195" t="s">
        <v>172</v>
      </c>
      <c r="AU824" s="195" t="s">
        <v>87</v>
      </c>
      <c r="AV824" s="12" t="s">
        <v>170</v>
      </c>
      <c r="AW824" s="12" t="s">
        <v>33</v>
      </c>
      <c r="AX824" s="12" t="s">
        <v>84</v>
      </c>
      <c r="AY824" s="195" t="s">
        <v>165</v>
      </c>
    </row>
    <row r="825" spans="2:65" s="1" customFormat="1" ht="38.25" customHeight="1">
      <c r="B825" s="135"/>
      <c r="C825" s="164" t="s">
        <v>1104</v>
      </c>
      <c r="D825" s="164" t="s">
        <v>166</v>
      </c>
      <c r="E825" s="165" t="s">
        <v>1105</v>
      </c>
      <c r="F825" s="281" t="s">
        <v>1106</v>
      </c>
      <c r="G825" s="281"/>
      <c r="H825" s="281"/>
      <c r="I825" s="281"/>
      <c r="J825" s="166" t="s">
        <v>227</v>
      </c>
      <c r="K825" s="167">
        <v>301.44099999999997</v>
      </c>
      <c r="L825" s="282">
        <v>0</v>
      </c>
      <c r="M825" s="282"/>
      <c r="N825" s="283">
        <f>ROUND(L825*K825,3)</f>
        <v>0</v>
      </c>
      <c r="O825" s="283"/>
      <c r="P825" s="283"/>
      <c r="Q825" s="283"/>
      <c r="R825" s="138"/>
      <c r="T825" s="169" t="s">
        <v>5</v>
      </c>
      <c r="U825" s="47" t="s">
        <v>45</v>
      </c>
      <c r="V825" s="39"/>
      <c r="W825" s="170">
        <f>V825*K825</f>
        <v>0</v>
      </c>
      <c r="X825" s="170">
        <v>0</v>
      </c>
      <c r="Y825" s="170">
        <f>X825*K825</f>
        <v>0</v>
      </c>
      <c r="Z825" s="170">
        <v>0</v>
      </c>
      <c r="AA825" s="171">
        <f>Z825*K825</f>
        <v>0</v>
      </c>
      <c r="AR825" s="22" t="s">
        <v>199</v>
      </c>
      <c r="AT825" s="22" t="s">
        <v>166</v>
      </c>
      <c r="AU825" s="22" t="s">
        <v>87</v>
      </c>
      <c r="AY825" s="22" t="s">
        <v>165</v>
      </c>
      <c r="BE825" s="109">
        <f>IF(U825="základná",N825,0)</f>
        <v>0</v>
      </c>
      <c r="BF825" s="109">
        <f>IF(U825="znížená",N825,0)</f>
        <v>0</v>
      </c>
      <c r="BG825" s="109">
        <f>IF(U825="zákl. prenesená",N825,0)</f>
        <v>0</v>
      </c>
      <c r="BH825" s="109">
        <f>IF(U825="zníž. prenesená",N825,0)</f>
        <v>0</v>
      </c>
      <c r="BI825" s="109">
        <f>IF(U825="nulová",N825,0)</f>
        <v>0</v>
      </c>
      <c r="BJ825" s="22" t="s">
        <v>87</v>
      </c>
      <c r="BK825" s="172">
        <f>ROUND(L825*K825,3)</f>
        <v>0</v>
      </c>
      <c r="BL825" s="22" t="s">
        <v>199</v>
      </c>
      <c r="BM825" s="22" t="s">
        <v>1107</v>
      </c>
    </row>
    <row r="826" spans="2:65" s="10" customFormat="1" ht="16.5" customHeight="1">
      <c r="B826" s="173"/>
      <c r="C826" s="174"/>
      <c r="D826" s="174"/>
      <c r="E826" s="175" t="s">
        <v>5</v>
      </c>
      <c r="F826" s="284" t="s">
        <v>277</v>
      </c>
      <c r="G826" s="285"/>
      <c r="H826" s="285"/>
      <c r="I826" s="285"/>
      <c r="J826" s="174"/>
      <c r="K826" s="175" t="s">
        <v>5</v>
      </c>
      <c r="L826" s="174"/>
      <c r="M826" s="174"/>
      <c r="N826" s="174"/>
      <c r="O826" s="174"/>
      <c r="P826" s="174"/>
      <c r="Q826" s="174"/>
      <c r="R826" s="176"/>
      <c r="T826" s="177"/>
      <c r="U826" s="174"/>
      <c r="V826" s="174"/>
      <c r="W826" s="174"/>
      <c r="X826" s="174"/>
      <c r="Y826" s="174"/>
      <c r="Z826" s="174"/>
      <c r="AA826" s="178"/>
      <c r="AT826" s="179" t="s">
        <v>172</v>
      </c>
      <c r="AU826" s="179" t="s">
        <v>87</v>
      </c>
      <c r="AV826" s="10" t="s">
        <v>84</v>
      </c>
      <c r="AW826" s="10" t="s">
        <v>33</v>
      </c>
      <c r="AX826" s="10" t="s">
        <v>78</v>
      </c>
      <c r="AY826" s="179" t="s">
        <v>165</v>
      </c>
    </row>
    <row r="827" spans="2:65" s="10" customFormat="1" ht="25.5" customHeight="1">
      <c r="B827" s="173"/>
      <c r="C827" s="174"/>
      <c r="D827" s="174"/>
      <c r="E827" s="175" t="s">
        <v>5</v>
      </c>
      <c r="F827" s="292" t="s">
        <v>1108</v>
      </c>
      <c r="G827" s="293"/>
      <c r="H827" s="293"/>
      <c r="I827" s="293"/>
      <c r="J827" s="174"/>
      <c r="K827" s="175" t="s">
        <v>5</v>
      </c>
      <c r="L827" s="174"/>
      <c r="M827" s="174"/>
      <c r="N827" s="174"/>
      <c r="O827" s="174"/>
      <c r="P827" s="174"/>
      <c r="Q827" s="174"/>
      <c r="R827" s="176"/>
      <c r="T827" s="177"/>
      <c r="U827" s="174"/>
      <c r="V827" s="174"/>
      <c r="W827" s="174"/>
      <c r="X827" s="174"/>
      <c r="Y827" s="174"/>
      <c r="Z827" s="174"/>
      <c r="AA827" s="178"/>
      <c r="AT827" s="179" t="s">
        <v>172</v>
      </c>
      <c r="AU827" s="179" t="s">
        <v>87</v>
      </c>
      <c r="AV827" s="10" t="s">
        <v>84</v>
      </c>
      <c r="AW827" s="10" t="s">
        <v>33</v>
      </c>
      <c r="AX827" s="10" t="s">
        <v>78</v>
      </c>
      <c r="AY827" s="179" t="s">
        <v>165</v>
      </c>
    </row>
    <row r="828" spans="2:65" s="10" customFormat="1" ht="16.5" customHeight="1">
      <c r="B828" s="173"/>
      <c r="C828" s="174"/>
      <c r="D828" s="174"/>
      <c r="E828" s="175" t="s">
        <v>5</v>
      </c>
      <c r="F828" s="292" t="s">
        <v>315</v>
      </c>
      <c r="G828" s="293"/>
      <c r="H828" s="293"/>
      <c r="I828" s="293"/>
      <c r="J828" s="174"/>
      <c r="K828" s="175" t="s">
        <v>5</v>
      </c>
      <c r="L828" s="174"/>
      <c r="M828" s="174"/>
      <c r="N828" s="174"/>
      <c r="O828" s="174"/>
      <c r="P828" s="174"/>
      <c r="Q828" s="174"/>
      <c r="R828" s="176"/>
      <c r="T828" s="177"/>
      <c r="U828" s="174"/>
      <c r="V828" s="174"/>
      <c r="W828" s="174"/>
      <c r="X828" s="174"/>
      <c r="Y828" s="174"/>
      <c r="Z828" s="174"/>
      <c r="AA828" s="178"/>
      <c r="AT828" s="179" t="s">
        <v>172</v>
      </c>
      <c r="AU828" s="179" t="s">
        <v>87</v>
      </c>
      <c r="AV828" s="10" t="s">
        <v>84</v>
      </c>
      <c r="AW828" s="10" t="s">
        <v>33</v>
      </c>
      <c r="AX828" s="10" t="s">
        <v>78</v>
      </c>
      <c r="AY828" s="179" t="s">
        <v>165</v>
      </c>
    </row>
    <row r="829" spans="2:65" s="11" customFormat="1" ht="16.5" customHeight="1">
      <c r="B829" s="180"/>
      <c r="C829" s="181"/>
      <c r="D829" s="181"/>
      <c r="E829" s="182" t="s">
        <v>5</v>
      </c>
      <c r="F829" s="286" t="s">
        <v>288</v>
      </c>
      <c r="G829" s="287"/>
      <c r="H829" s="287"/>
      <c r="I829" s="287"/>
      <c r="J829" s="181"/>
      <c r="K829" s="183">
        <v>15.134</v>
      </c>
      <c r="L829" s="181"/>
      <c r="M829" s="181"/>
      <c r="N829" s="181"/>
      <c r="O829" s="181"/>
      <c r="P829" s="181"/>
      <c r="Q829" s="181"/>
      <c r="R829" s="184"/>
      <c r="T829" s="185"/>
      <c r="U829" s="181"/>
      <c r="V829" s="181"/>
      <c r="W829" s="181"/>
      <c r="X829" s="181"/>
      <c r="Y829" s="181"/>
      <c r="Z829" s="181"/>
      <c r="AA829" s="186"/>
      <c r="AT829" s="187" t="s">
        <v>172</v>
      </c>
      <c r="AU829" s="187" t="s">
        <v>87</v>
      </c>
      <c r="AV829" s="11" t="s">
        <v>87</v>
      </c>
      <c r="AW829" s="11" t="s">
        <v>33</v>
      </c>
      <c r="AX829" s="11" t="s">
        <v>78</v>
      </c>
      <c r="AY829" s="187" t="s">
        <v>165</v>
      </c>
    </row>
    <row r="830" spans="2:65" s="11" customFormat="1" ht="16.5" customHeight="1">
      <c r="B830" s="180"/>
      <c r="C830" s="181"/>
      <c r="D830" s="181"/>
      <c r="E830" s="182" t="s">
        <v>5</v>
      </c>
      <c r="F830" s="286" t="s">
        <v>288</v>
      </c>
      <c r="G830" s="287"/>
      <c r="H830" s="287"/>
      <c r="I830" s="287"/>
      <c r="J830" s="181"/>
      <c r="K830" s="183">
        <v>15.134</v>
      </c>
      <c r="L830" s="181"/>
      <c r="M830" s="181"/>
      <c r="N830" s="181"/>
      <c r="O830" s="181"/>
      <c r="P830" s="181"/>
      <c r="Q830" s="181"/>
      <c r="R830" s="184"/>
      <c r="T830" s="185"/>
      <c r="U830" s="181"/>
      <c r="V830" s="181"/>
      <c r="W830" s="181"/>
      <c r="X830" s="181"/>
      <c r="Y830" s="181"/>
      <c r="Z830" s="181"/>
      <c r="AA830" s="186"/>
      <c r="AT830" s="187" t="s">
        <v>172</v>
      </c>
      <c r="AU830" s="187" t="s">
        <v>87</v>
      </c>
      <c r="AV830" s="11" t="s">
        <v>87</v>
      </c>
      <c r="AW830" s="11" t="s">
        <v>33</v>
      </c>
      <c r="AX830" s="11" t="s">
        <v>78</v>
      </c>
      <c r="AY830" s="187" t="s">
        <v>165</v>
      </c>
    </row>
    <row r="831" spans="2:65" s="11" customFormat="1" ht="16.5" customHeight="1">
      <c r="B831" s="180"/>
      <c r="C831" s="181"/>
      <c r="D831" s="181"/>
      <c r="E831" s="182" t="s">
        <v>5</v>
      </c>
      <c r="F831" s="286" t="s">
        <v>289</v>
      </c>
      <c r="G831" s="287"/>
      <c r="H831" s="287"/>
      <c r="I831" s="287"/>
      <c r="J831" s="181"/>
      <c r="K831" s="183">
        <v>62.322000000000003</v>
      </c>
      <c r="L831" s="181"/>
      <c r="M831" s="181"/>
      <c r="N831" s="181"/>
      <c r="O831" s="181"/>
      <c r="P831" s="181"/>
      <c r="Q831" s="181"/>
      <c r="R831" s="184"/>
      <c r="T831" s="185"/>
      <c r="U831" s="181"/>
      <c r="V831" s="181"/>
      <c r="W831" s="181"/>
      <c r="X831" s="181"/>
      <c r="Y831" s="181"/>
      <c r="Z831" s="181"/>
      <c r="AA831" s="186"/>
      <c r="AT831" s="187" t="s">
        <v>172</v>
      </c>
      <c r="AU831" s="187" t="s">
        <v>87</v>
      </c>
      <c r="AV831" s="11" t="s">
        <v>87</v>
      </c>
      <c r="AW831" s="11" t="s">
        <v>33</v>
      </c>
      <c r="AX831" s="11" t="s">
        <v>78</v>
      </c>
      <c r="AY831" s="187" t="s">
        <v>165</v>
      </c>
    </row>
    <row r="832" spans="2:65" s="11" customFormat="1" ht="16.5" customHeight="1">
      <c r="B832" s="180"/>
      <c r="C832" s="181"/>
      <c r="D832" s="181"/>
      <c r="E832" s="182" t="s">
        <v>5</v>
      </c>
      <c r="F832" s="286" t="s">
        <v>290</v>
      </c>
      <c r="G832" s="287"/>
      <c r="H832" s="287"/>
      <c r="I832" s="287"/>
      <c r="J832" s="181"/>
      <c r="K832" s="183">
        <v>2.98</v>
      </c>
      <c r="L832" s="181"/>
      <c r="M832" s="181"/>
      <c r="N832" s="181"/>
      <c r="O832" s="181"/>
      <c r="P832" s="181"/>
      <c r="Q832" s="181"/>
      <c r="R832" s="184"/>
      <c r="T832" s="185"/>
      <c r="U832" s="181"/>
      <c r="V832" s="181"/>
      <c r="W832" s="181"/>
      <c r="X832" s="181"/>
      <c r="Y832" s="181"/>
      <c r="Z832" s="181"/>
      <c r="AA832" s="186"/>
      <c r="AT832" s="187" t="s">
        <v>172</v>
      </c>
      <c r="AU832" s="187" t="s">
        <v>87</v>
      </c>
      <c r="AV832" s="11" t="s">
        <v>87</v>
      </c>
      <c r="AW832" s="11" t="s">
        <v>33</v>
      </c>
      <c r="AX832" s="11" t="s">
        <v>78</v>
      </c>
      <c r="AY832" s="187" t="s">
        <v>165</v>
      </c>
    </row>
    <row r="833" spans="2:51" s="11" customFormat="1" ht="16.5" customHeight="1">
      <c r="B833" s="180"/>
      <c r="C833" s="181"/>
      <c r="D833" s="181"/>
      <c r="E833" s="182" t="s">
        <v>5</v>
      </c>
      <c r="F833" s="286" t="s">
        <v>291</v>
      </c>
      <c r="G833" s="287"/>
      <c r="H833" s="287"/>
      <c r="I833" s="287"/>
      <c r="J833" s="181"/>
      <c r="K833" s="183">
        <v>14.694000000000001</v>
      </c>
      <c r="L833" s="181"/>
      <c r="M833" s="181"/>
      <c r="N833" s="181"/>
      <c r="O833" s="181"/>
      <c r="P833" s="181"/>
      <c r="Q833" s="181"/>
      <c r="R833" s="184"/>
      <c r="T833" s="185"/>
      <c r="U833" s="181"/>
      <c r="V833" s="181"/>
      <c r="W833" s="181"/>
      <c r="X833" s="181"/>
      <c r="Y833" s="181"/>
      <c r="Z833" s="181"/>
      <c r="AA833" s="186"/>
      <c r="AT833" s="187" t="s">
        <v>172</v>
      </c>
      <c r="AU833" s="187" t="s">
        <v>87</v>
      </c>
      <c r="AV833" s="11" t="s">
        <v>87</v>
      </c>
      <c r="AW833" s="11" t="s">
        <v>33</v>
      </c>
      <c r="AX833" s="11" t="s">
        <v>78</v>
      </c>
      <c r="AY833" s="187" t="s">
        <v>165</v>
      </c>
    </row>
    <row r="834" spans="2:51" s="11" customFormat="1" ht="16.5" customHeight="1">
      <c r="B834" s="180"/>
      <c r="C834" s="181"/>
      <c r="D834" s="181"/>
      <c r="E834" s="182" t="s">
        <v>5</v>
      </c>
      <c r="F834" s="286" t="s">
        <v>292</v>
      </c>
      <c r="G834" s="287"/>
      <c r="H834" s="287"/>
      <c r="I834" s="287"/>
      <c r="J834" s="181"/>
      <c r="K834" s="183">
        <v>14.28</v>
      </c>
      <c r="L834" s="181"/>
      <c r="M834" s="181"/>
      <c r="N834" s="181"/>
      <c r="O834" s="181"/>
      <c r="P834" s="181"/>
      <c r="Q834" s="181"/>
      <c r="R834" s="184"/>
      <c r="T834" s="185"/>
      <c r="U834" s="181"/>
      <c r="V834" s="181"/>
      <c r="W834" s="181"/>
      <c r="X834" s="181"/>
      <c r="Y834" s="181"/>
      <c r="Z834" s="181"/>
      <c r="AA834" s="186"/>
      <c r="AT834" s="187" t="s">
        <v>172</v>
      </c>
      <c r="AU834" s="187" t="s">
        <v>87</v>
      </c>
      <c r="AV834" s="11" t="s">
        <v>87</v>
      </c>
      <c r="AW834" s="11" t="s">
        <v>33</v>
      </c>
      <c r="AX834" s="11" t="s">
        <v>78</v>
      </c>
      <c r="AY834" s="187" t="s">
        <v>165</v>
      </c>
    </row>
    <row r="835" spans="2:51" s="11" customFormat="1" ht="16.5" customHeight="1">
      <c r="B835" s="180"/>
      <c r="C835" s="181"/>
      <c r="D835" s="181"/>
      <c r="E835" s="182" t="s">
        <v>5</v>
      </c>
      <c r="F835" s="286" t="s">
        <v>293</v>
      </c>
      <c r="G835" s="287"/>
      <c r="H835" s="287"/>
      <c r="I835" s="287"/>
      <c r="J835" s="181"/>
      <c r="K835" s="183">
        <v>7.84</v>
      </c>
      <c r="L835" s="181"/>
      <c r="M835" s="181"/>
      <c r="N835" s="181"/>
      <c r="O835" s="181"/>
      <c r="P835" s="181"/>
      <c r="Q835" s="181"/>
      <c r="R835" s="184"/>
      <c r="T835" s="185"/>
      <c r="U835" s="181"/>
      <c r="V835" s="181"/>
      <c r="W835" s="181"/>
      <c r="X835" s="181"/>
      <c r="Y835" s="181"/>
      <c r="Z835" s="181"/>
      <c r="AA835" s="186"/>
      <c r="AT835" s="187" t="s">
        <v>172</v>
      </c>
      <c r="AU835" s="187" t="s">
        <v>87</v>
      </c>
      <c r="AV835" s="11" t="s">
        <v>87</v>
      </c>
      <c r="AW835" s="11" t="s">
        <v>33</v>
      </c>
      <c r="AX835" s="11" t="s">
        <v>78</v>
      </c>
      <c r="AY835" s="187" t="s">
        <v>165</v>
      </c>
    </row>
    <row r="836" spans="2:51" s="10" customFormat="1" ht="16.5" customHeight="1">
      <c r="B836" s="173"/>
      <c r="C836" s="174"/>
      <c r="D836" s="174"/>
      <c r="E836" s="175" t="s">
        <v>5</v>
      </c>
      <c r="F836" s="292" t="s">
        <v>316</v>
      </c>
      <c r="G836" s="293"/>
      <c r="H836" s="293"/>
      <c r="I836" s="293"/>
      <c r="J836" s="174"/>
      <c r="K836" s="175" t="s">
        <v>5</v>
      </c>
      <c r="L836" s="174"/>
      <c r="M836" s="174"/>
      <c r="N836" s="174"/>
      <c r="O836" s="174"/>
      <c r="P836" s="174"/>
      <c r="Q836" s="174"/>
      <c r="R836" s="176"/>
      <c r="T836" s="177"/>
      <c r="U836" s="174"/>
      <c r="V836" s="174"/>
      <c r="W836" s="174"/>
      <c r="X836" s="174"/>
      <c r="Y836" s="174"/>
      <c r="Z836" s="174"/>
      <c r="AA836" s="178"/>
      <c r="AT836" s="179" t="s">
        <v>172</v>
      </c>
      <c r="AU836" s="179" t="s">
        <v>87</v>
      </c>
      <c r="AV836" s="10" t="s">
        <v>84</v>
      </c>
      <c r="AW836" s="10" t="s">
        <v>33</v>
      </c>
      <c r="AX836" s="10" t="s">
        <v>78</v>
      </c>
      <c r="AY836" s="179" t="s">
        <v>165</v>
      </c>
    </row>
    <row r="837" spans="2:51" s="11" customFormat="1" ht="16.5" customHeight="1">
      <c r="B837" s="180"/>
      <c r="C837" s="181"/>
      <c r="D837" s="181"/>
      <c r="E837" s="182" t="s">
        <v>5</v>
      </c>
      <c r="F837" s="286" t="s">
        <v>317</v>
      </c>
      <c r="G837" s="287"/>
      <c r="H837" s="287"/>
      <c r="I837" s="287"/>
      <c r="J837" s="181"/>
      <c r="K837" s="183">
        <v>-19.594000000000001</v>
      </c>
      <c r="L837" s="181"/>
      <c r="M837" s="181"/>
      <c r="N837" s="181"/>
      <c r="O837" s="181"/>
      <c r="P837" s="181"/>
      <c r="Q837" s="181"/>
      <c r="R837" s="184"/>
      <c r="T837" s="185"/>
      <c r="U837" s="181"/>
      <c r="V837" s="181"/>
      <c r="W837" s="181"/>
      <c r="X837" s="181"/>
      <c r="Y837" s="181"/>
      <c r="Z837" s="181"/>
      <c r="AA837" s="186"/>
      <c r="AT837" s="187" t="s">
        <v>172</v>
      </c>
      <c r="AU837" s="187" t="s">
        <v>87</v>
      </c>
      <c r="AV837" s="11" t="s">
        <v>87</v>
      </c>
      <c r="AW837" s="11" t="s">
        <v>33</v>
      </c>
      <c r="AX837" s="11" t="s">
        <v>78</v>
      </c>
      <c r="AY837" s="187" t="s">
        <v>165</v>
      </c>
    </row>
    <row r="838" spans="2:51" s="11" customFormat="1" ht="16.5" customHeight="1">
      <c r="B838" s="180"/>
      <c r="C838" s="181"/>
      <c r="D838" s="181"/>
      <c r="E838" s="182" t="s">
        <v>5</v>
      </c>
      <c r="F838" s="286" t="s">
        <v>318</v>
      </c>
      <c r="G838" s="287"/>
      <c r="H838" s="287"/>
      <c r="I838" s="287"/>
      <c r="J838" s="181"/>
      <c r="K838" s="183">
        <v>-13.340999999999999</v>
      </c>
      <c r="L838" s="181"/>
      <c r="M838" s="181"/>
      <c r="N838" s="181"/>
      <c r="O838" s="181"/>
      <c r="P838" s="181"/>
      <c r="Q838" s="181"/>
      <c r="R838" s="184"/>
      <c r="T838" s="185"/>
      <c r="U838" s="181"/>
      <c r="V838" s="181"/>
      <c r="W838" s="181"/>
      <c r="X838" s="181"/>
      <c r="Y838" s="181"/>
      <c r="Z838" s="181"/>
      <c r="AA838" s="186"/>
      <c r="AT838" s="187" t="s">
        <v>172</v>
      </c>
      <c r="AU838" s="187" t="s">
        <v>87</v>
      </c>
      <c r="AV838" s="11" t="s">
        <v>87</v>
      </c>
      <c r="AW838" s="11" t="s">
        <v>33</v>
      </c>
      <c r="AX838" s="11" t="s">
        <v>78</v>
      </c>
      <c r="AY838" s="187" t="s">
        <v>165</v>
      </c>
    </row>
    <row r="839" spans="2:51" s="13" customFormat="1" ht="16.5" customHeight="1">
      <c r="B839" s="196"/>
      <c r="C839" s="197"/>
      <c r="D839" s="197"/>
      <c r="E839" s="198" t="s">
        <v>5</v>
      </c>
      <c r="F839" s="294" t="s">
        <v>294</v>
      </c>
      <c r="G839" s="295"/>
      <c r="H839" s="295"/>
      <c r="I839" s="295"/>
      <c r="J839" s="197"/>
      <c r="K839" s="199">
        <v>99.448999999999998</v>
      </c>
      <c r="L839" s="197"/>
      <c r="M839" s="197"/>
      <c r="N839" s="197"/>
      <c r="O839" s="197"/>
      <c r="P839" s="197"/>
      <c r="Q839" s="197"/>
      <c r="R839" s="200"/>
      <c r="T839" s="201"/>
      <c r="U839" s="197"/>
      <c r="V839" s="197"/>
      <c r="W839" s="197"/>
      <c r="X839" s="197"/>
      <c r="Y839" s="197"/>
      <c r="Z839" s="197"/>
      <c r="AA839" s="202"/>
      <c r="AT839" s="203" t="s">
        <v>172</v>
      </c>
      <c r="AU839" s="203" t="s">
        <v>87</v>
      </c>
      <c r="AV839" s="13" t="s">
        <v>90</v>
      </c>
      <c r="AW839" s="13" t="s">
        <v>33</v>
      </c>
      <c r="AX839" s="13" t="s">
        <v>78</v>
      </c>
      <c r="AY839" s="203" t="s">
        <v>165</v>
      </c>
    </row>
    <row r="840" spans="2:51" s="10" customFormat="1" ht="16.5" customHeight="1">
      <c r="B840" s="173"/>
      <c r="C840" s="174"/>
      <c r="D840" s="174"/>
      <c r="E840" s="175" t="s">
        <v>5</v>
      </c>
      <c r="F840" s="292" t="s">
        <v>295</v>
      </c>
      <c r="G840" s="293"/>
      <c r="H840" s="293"/>
      <c r="I840" s="293"/>
      <c r="J840" s="174"/>
      <c r="K840" s="175" t="s">
        <v>5</v>
      </c>
      <c r="L840" s="174"/>
      <c r="M840" s="174"/>
      <c r="N840" s="174"/>
      <c r="O840" s="174"/>
      <c r="P840" s="174"/>
      <c r="Q840" s="174"/>
      <c r="R840" s="176"/>
      <c r="T840" s="177"/>
      <c r="U840" s="174"/>
      <c r="V840" s="174"/>
      <c r="W840" s="174"/>
      <c r="X840" s="174"/>
      <c r="Y840" s="174"/>
      <c r="Z840" s="174"/>
      <c r="AA840" s="178"/>
      <c r="AT840" s="179" t="s">
        <v>172</v>
      </c>
      <c r="AU840" s="179" t="s">
        <v>87</v>
      </c>
      <c r="AV840" s="10" t="s">
        <v>84</v>
      </c>
      <c r="AW840" s="10" t="s">
        <v>33</v>
      </c>
      <c r="AX840" s="10" t="s">
        <v>78</v>
      </c>
      <c r="AY840" s="179" t="s">
        <v>165</v>
      </c>
    </row>
    <row r="841" spans="2:51" s="10" customFormat="1" ht="16.5" customHeight="1">
      <c r="B841" s="173"/>
      <c r="C841" s="174"/>
      <c r="D841" s="174"/>
      <c r="E841" s="175" t="s">
        <v>5</v>
      </c>
      <c r="F841" s="292" t="s">
        <v>296</v>
      </c>
      <c r="G841" s="293"/>
      <c r="H841" s="293"/>
      <c r="I841" s="293"/>
      <c r="J841" s="174"/>
      <c r="K841" s="175" t="s">
        <v>5</v>
      </c>
      <c r="L841" s="174"/>
      <c r="M841" s="174"/>
      <c r="N841" s="174"/>
      <c r="O841" s="174"/>
      <c r="P841" s="174"/>
      <c r="Q841" s="174"/>
      <c r="R841" s="176"/>
      <c r="T841" s="177"/>
      <c r="U841" s="174"/>
      <c r="V841" s="174"/>
      <c r="W841" s="174"/>
      <c r="X841" s="174"/>
      <c r="Y841" s="174"/>
      <c r="Z841" s="174"/>
      <c r="AA841" s="178"/>
      <c r="AT841" s="179" t="s">
        <v>172</v>
      </c>
      <c r="AU841" s="179" t="s">
        <v>87</v>
      </c>
      <c r="AV841" s="10" t="s">
        <v>84</v>
      </c>
      <c r="AW841" s="10" t="s">
        <v>33</v>
      </c>
      <c r="AX841" s="10" t="s">
        <v>78</v>
      </c>
      <c r="AY841" s="179" t="s">
        <v>165</v>
      </c>
    </row>
    <row r="842" spans="2:51" s="11" customFormat="1" ht="16.5" customHeight="1">
      <c r="B842" s="180"/>
      <c r="C842" s="181"/>
      <c r="D842" s="181"/>
      <c r="E842" s="182" t="s">
        <v>5</v>
      </c>
      <c r="F842" s="286" t="s">
        <v>297</v>
      </c>
      <c r="G842" s="287"/>
      <c r="H842" s="287"/>
      <c r="I842" s="287"/>
      <c r="J842" s="181"/>
      <c r="K842" s="183">
        <v>101.235</v>
      </c>
      <c r="L842" s="181"/>
      <c r="M842" s="181"/>
      <c r="N842" s="181"/>
      <c r="O842" s="181"/>
      <c r="P842" s="181"/>
      <c r="Q842" s="181"/>
      <c r="R842" s="184"/>
      <c r="T842" s="185"/>
      <c r="U842" s="181"/>
      <c r="V842" s="181"/>
      <c r="W842" s="181"/>
      <c r="X842" s="181"/>
      <c r="Y842" s="181"/>
      <c r="Z842" s="181"/>
      <c r="AA842" s="186"/>
      <c r="AT842" s="187" t="s">
        <v>172</v>
      </c>
      <c r="AU842" s="187" t="s">
        <v>87</v>
      </c>
      <c r="AV842" s="11" t="s">
        <v>87</v>
      </c>
      <c r="AW842" s="11" t="s">
        <v>33</v>
      </c>
      <c r="AX842" s="11" t="s">
        <v>78</v>
      </c>
      <c r="AY842" s="187" t="s">
        <v>165</v>
      </c>
    </row>
    <row r="843" spans="2:51" s="11" customFormat="1" ht="16.5" customHeight="1">
      <c r="B843" s="180"/>
      <c r="C843" s="181"/>
      <c r="D843" s="181"/>
      <c r="E843" s="182" t="s">
        <v>5</v>
      </c>
      <c r="F843" s="286" t="s">
        <v>298</v>
      </c>
      <c r="G843" s="287"/>
      <c r="H843" s="287"/>
      <c r="I843" s="287"/>
      <c r="J843" s="181"/>
      <c r="K843" s="183">
        <v>-1.3129999999999999</v>
      </c>
      <c r="L843" s="181"/>
      <c r="M843" s="181"/>
      <c r="N843" s="181"/>
      <c r="O843" s="181"/>
      <c r="P843" s="181"/>
      <c r="Q843" s="181"/>
      <c r="R843" s="184"/>
      <c r="T843" s="185"/>
      <c r="U843" s="181"/>
      <c r="V843" s="181"/>
      <c r="W843" s="181"/>
      <c r="X843" s="181"/>
      <c r="Y843" s="181"/>
      <c r="Z843" s="181"/>
      <c r="AA843" s="186"/>
      <c r="AT843" s="187" t="s">
        <v>172</v>
      </c>
      <c r="AU843" s="187" t="s">
        <v>87</v>
      </c>
      <c r="AV843" s="11" t="s">
        <v>87</v>
      </c>
      <c r="AW843" s="11" t="s">
        <v>33</v>
      </c>
      <c r="AX843" s="11" t="s">
        <v>78</v>
      </c>
      <c r="AY843" s="187" t="s">
        <v>165</v>
      </c>
    </row>
    <row r="844" spans="2:51" s="11" customFormat="1" ht="16.5" customHeight="1">
      <c r="B844" s="180"/>
      <c r="C844" s="181"/>
      <c r="D844" s="181"/>
      <c r="E844" s="182" t="s">
        <v>5</v>
      </c>
      <c r="F844" s="286" t="s">
        <v>299</v>
      </c>
      <c r="G844" s="287"/>
      <c r="H844" s="287"/>
      <c r="I844" s="287"/>
      <c r="J844" s="181"/>
      <c r="K844" s="183">
        <v>-2.5</v>
      </c>
      <c r="L844" s="181"/>
      <c r="M844" s="181"/>
      <c r="N844" s="181"/>
      <c r="O844" s="181"/>
      <c r="P844" s="181"/>
      <c r="Q844" s="181"/>
      <c r="R844" s="184"/>
      <c r="T844" s="185"/>
      <c r="U844" s="181"/>
      <c r="V844" s="181"/>
      <c r="W844" s="181"/>
      <c r="X844" s="181"/>
      <c r="Y844" s="181"/>
      <c r="Z844" s="181"/>
      <c r="AA844" s="186"/>
      <c r="AT844" s="187" t="s">
        <v>172</v>
      </c>
      <c r="AU844" s="187" t="s">
        <v>87</v>
      </c>
      <c r="AV844" s="11" t="s">
        <v>87</v>
      </c>
      <c r="AW844" s="11" t="s">
        <v>33</v>
      </c>
      <c r="AX844" s="11" t="s">
        <v>78</v>
      </c>
      <c r="AY844" s="187" t="s">
        <v>165</v>
      </c>
    </row>
    <row r="845" spans="2:51" s="11" customFormat="1" ht="16.5" customHeight="1">
      <c r="B845" s="180"/>
      <c r="C845" s="181"/>
      <c r="D845" s="181"/>
      <c r="E845" s="182" t="s">
        <v>5</v>
      </c>
      <c r="F845" s="286" t="s">
        <v>300</v>
      </c>
      <c r="G845" s="287"/>
      <c r="H845" s="287"/>
      <c r="I845" s="287"/>
      <c r="J845" s="181"/>
      <c r="K845" s="183">
        <v>-0.77</v>
      </c>
      <c r="L845" s="181"/>
      <c r="M845" s="181"/>
      <c r="N845" s="181"/>
      <c r="O845" s="181"/>
      <c r="P845" s="181"/>
      <c r="Q845" s="181"/>
      <c r="R845" s="184"/>
      <c r="T845" s="185"/>
      <c r="U845" s="181"/>
      <c r="V845" s="181"/>
      <c r="W845" s="181"/>
      <c r="X845" s="181"/>
      <c r="Y845" s="181"/>
      <c r="Z845" s="181"/>
      <c r="AA845" s="186"/>
      <c r="AT845" s="187" t="s">
        <v>172</v>
      </c>
      <c r="AU845" s="187" t="s">
        <v>87</v>
      </c>
      <c r="AV845" s="11" t="s">
        <v>87</v>
      </c>
      <c r="AW845" s="11" t="s">
        <v>33</v>
      </c>
      <c r="AX845" s="11" t="s">
        <v>78</v>
      </c>
      <c r="AY845" s="187" t="s">
        <v>165</v>
      </c>
    </row>
    <row r="846" spans="2:51" s="11" customFormat="1" ht="16.5" customHeight="1">
      <c r="B846" s="180"/>
      <c r="C846" s="181"/>
      <c r="D846" s="181"/>
      <c r="E846" s="182" t="s">
        <v>5</v>
      </c>
      <c r="F846" s="286" t="s">
        <v>301</v>
      </c>
      <c r="G846" s="287"/>
      <c r="H846" s="287"/>
      <c r="I846" s="287"/>
      <c r="J846" s="181"/>
      <c r="K846" s="183">
        <v>-0.7</v>
      </c>
      <c r="L846" s="181"/>
      <c r="M846" s="181"/>
      <c r="N846" s="181"/>
      <c r="O846" s="181"/>
      <c r="P846" s="181"/>
      <c r="Q846" s="181"/>
      <c r="R846" s="184"/>
      <c r="T846" s="185"/>
      <c r="U846" s="181"/>
      <c r="V846" s="181"/>
      <c r="W846" s="181"/>
      <c r="X846" s="181"/>
      <c r="Y846" s="181"/>
      <c r="Z846" s="181"/>
      <c r="AA846" s="186"/>
      <c r="AT846" s="187" t="s">
        <v>172</v>
      </c>
      <c r="AU846" s="187" t="s">
        <v>87</v>
      </c>
      <c r="AV846" s="11" t="s">
        <v>87</v>
      </c>
      <c r="AW846" s="11" t="s">
        <v>33</v>
      </c>
      <c r="AX846" s="11" t="s">
        <v>78</v>
      </c>
      <c r="AY846" s="187" t="s">
        <v>165</v>
      </c>
    </row>
    <row r="847" spans="2:51" s="11" customFormat="1" ht="16.5" customHeight="1">
      <c r="B847" s="180"/>
      <c r="C847" s="181"/>
      <c r="D847" s="181"/>
      <c r="E847" s="182" t="s">
        <v>5</v>
      </c>
      <c r="F847" s="286" t="s">
        <v>302</v>
      </c>
      <c r="G847" s="287"/>
      <c r="H847" s="287"/>
      <c r="I847" s="287"/>
      <c r="J847" s="181"/>
      <c r="K847" s="183">
        <v>-2.42</v>
      </c>
      <c r="L847" s="181"/>
      <c r="M847" s="181"/>
      <c r="N847" s="181"/>
      <c r="O847" s="181"/>
      <c r="P847" s="181"/>
      <c r="Q847" s="181"/>
      <c r="R847" s="184"/>
      <c r="T847" s="185"/>
      <c r="U847" s="181"/>
      <c r="V847" s="181"/>
      <c r="W847" s="181"/>
      <c r="X847" s="181"/>
      <c r="Y847" s="181"/>
      <c r="Z847" s="181"/>
      <c r="AA847" s="186"/>
      <c r="AT847" s="187" t="s">
        <v>172</v>
      </c>
      <c r="AU847" s="187" t="s">
        <v>87</v>
      </c>
      <c r="AV847" s="11" t="s">
        <v>87</v>
      </c>
      <c r="AW847" s="11" t="s">
        <v>33</v>
      </c>
      <c r="AX847" s="11" t="s">
        <v>78</v>
      </c>
      <c r="AY847" s="187" t="s">
        <v>165</v>
      </c>
    </row>
    <row r="848" spans="2:51" s="10" customFormat="1" ht="16.5" customHeight="1">
      <c r="B848" s="173"/>
      <c r="C848" s="174"/>
      <c r="D848" s="174"/>
      <c r="E848" s="175" t="s">
        <v>5</v>
      </c>
      <c r="F848" s="292" t="s">
        <v>303</v>
      </c>
      <c r="G848" s="293"/>
      <c r="H848" s="293"/>
      <c r="I848" s="293"/>
      <c r="J848" s="174"/>
      <c r="K848" s="175" t="s">
        <v>5</v>
      </c>
      <c r="L848" s="174"/>
      <c r="M848" s="174"/>
      <c r="N848" s="174"/>
      <c r="O848" s="174"/>
      <c r="P848" s="174"/>
      <c r="Q848" s="174"/>
      <c r="R848" s="176"/>
      <c r="T848" s="177"/>
      <c r="U848" s="174"/>
      <c r="V848" s="174"/>
      <c r="W848" s="174"/>
      <c r="X848" s="174"/>
      <c r="Y848" s="174"/>
      <c r="Z848" s="174"/>
      <c r="AA848" s="178"/>
      <c r="AT848" s="179" t="s">
        <v>172</v>
      </c>
      <c r="AU848" s="179" t="s">
        <v>87</v>
      </c>
      <c r="AV848" s="10" t="s">
        <v>84</v>
      </c>
      <c r="AW848" s="10" t="s">
        <v>33</v>
      </c>
      <c r="AX848" s="10" t="s">
        <v>78</v>
      </c>
      <c r="AY848" s="179" t="s">
        <v>165</v>
      </c>
    </row>
    <row r="849" spans="2:65" s="11" customFormat="1" ht="16.5" customHeight="1">
      <c r="B849" s="180"/>
      <c r="C849" s="181"/>
      <c r="D849" s="181"/>
      <c r="E849" s="182" t="s">
        <v>5</v>
      </c>
      <c r="F849" s="286" t="s">
        <v>304</v>
      </c>
      <c r="G849" s="287"/>
      <c r="H849" s="287"/>
      <c r="I849" s="287"/>
      <c r="J849" s="181"/>
      <c r="K849" s="183">
        <v>119.1</v>
      </c>
      <c r="L849" s="181"/>
      <c r="M849" s="181"/>
      <c r="N849" s="181"/>
      <c r="O849" s="181"/>
      <c r="P849" s="181"/>
      <c r="Q849" s="181"/>
      <c r="R849" s="184"/>
      <c r="T849" s="185"/>
      <c r="U849" s="181"/>
      <c r="V849" s="181"/>
      <c r="W849" s="181"/>
      <c r="X849" s="181"/>
      <c r="Y849" s="181"/>
      <c r="Z849" s="181"/>
      <c r="AA849" s="186"/>
      <c r="AT849" s="187" t="s">
        <v>172</v>
      </c>
      <c r="AU849" s="187" t="s">
        <v>87</v>
      </c>
      <c r="AV849" s="11" t="s">
        <v>87</v>
      </c>
      <c r="AW849" s="11" t="s">
        <v>33</v>
      </c>
      <c r="AX849" s="11" t="s">
        <v>78</v>
      </c>
      <c r="AY849" s="187" t="s">
        <v>165</v>
      </c>
    </row>
    <row r="850" spans="2:65" s="11" customFormat="1" ht="16.5" customHeight="1">
      <c r="B850" s="180"/>
      <c r="C850" s="181"/>
      <c r="D850" s="181"/>
      <c r="E850" s="182" t="s">
        <v>5</v>
      </c>
      <c r="F850" s="286" t="s">
        <v>305</v>
      </c>
      <c r="G850" s="287"/>
      <c r="H850" s="287"/>
      <c r="I850" s="287"/>
      <c r="J850" s="181"/>
      <c r="K850" s="183">
        <v>-6.46</v>
      </c>
      <c r="L850" s="181"/>
      <c r="M850" s="181"/>
      <c r="N850" s="181"/>
      <c r="O850" s="181"/>
      <c r="P850" s="181"/>
      <c r="Q850" s="181"/>
      <c r="R850" s="184"/>
      <c r="T850" s="185"/>
      <c r="U850" s="181"/>
      <c r="V850" s="181"/>
      <c r="W850" s="181"/>
      <c r="X850" s="181"/>
      <c r="Y850" s="181"/>
      <c r="Z850" s="181"/>
      <c r="AA850" s="186"/>
      <c r="AT850" s="187" t="s">
        <v>172</v>
      </c>
      <c r="AU850" s="187" t="s">
        <v>87</v>
      </c>
      <c r="AV850" s="11" t="s">
        <v>87</v>
      </c>
      <c r="AW850" s="11" t="s">
        <v>33</v>
      </c>
      <c r="AX850" s="11" t="s">
        <v>78</v>
      </c>
      <c r="AY850" s="187" t="s">
        <v>165</v>
      </c>
    </row>
    <row r="851" spans="2:65" s="11" customFormat="1" ht="16.5" customHeight="1">
      <c r="B851" s="180"/>
      <c r="C851" s="181"/>
      <c r="D851" s="181"/>
      <c r="E851" s="182" t="s">
        <v>5</v>
      </c>
      <c r="F851" s="286" t="s">
        <v>306</v>
      </c>
      <c r="G851" s="287"/>
      <c r="H851" s="287"/>
      <c r="I851" s="287"/>
      <c r="J851" s="181"/>
      <c r="K851" s="183">
        <v>-2.4700000000000002</v>
      </c>
      <c r="L851" s="181"/>
      <c r="M851" s="181"/>
      <c r="N851" s="181"/>
      <c r="O851" s="181"/>
      <c r="P851" s="181"/>
      <c r="Q851" s="181"/>
      <c r="R851" s="184"/>
      <c r="T851" s="185"/>
      <c r="U851" s="181"/>
      <c r="V851" s="181"/>
      <c r="W851" s="181"/>
      <c r="X851" s="181"/>
      <c r="Y851" s="181"/>
      <c r="Z851" s="181"/>
      <c r="AA851" s="186"/>
      <c r="AT851" s="187" t="s">
        <v>172</v>
      </c>
      <c r="AU851" s="187" t="s">
        <v>87</v>
      </c>
      <c r="AV851" s="11" t="s">
        <v>87</v>
      </c>
      <c r="AW851" s="11" t="s">
        <v>33</v>
      </c>
      <c r="AX851" s="11" t="s">
        <v>78</v>
      </c>
      <c r="AY851" s="187" t="s">
        <v>165</v>
      </c>
    </row>
    <row r="852" spans="2:65" s="11" customFormat="1" ht="16.5" customHeight="1">
      <c r="B852" s="180"/>
      <c r="C852" s="181"/>
      <c r="D852" s="181"/>
      <c r="E852" s="182" t="s">
        <v>5</v>
      </c>
      <c r="F852" s="286" t="s">
        <v>307</v>
      </c>
      <c r="G852" s="287"/>
      <c r="H852" s="287"/>
      <c r="I852" s="287"/>
      <c r="J852" s="181"/>
      <c r="K852" s="183">
        <v>-1.71</v>
      </c>
      <c r="L852" s="181"/>
      <c r="M852" s="181"/>
      <c r="N852" s="181"/>
      <c r="O852" s="181"/>
      <c r="P852" s="181"/>
      <c r="Q852" s="181"/>
      <c r="R852" s="184"/>
      <c r="T852" s="185"/>
      <c r="U852" s="181"/>
      <c r="V852" s="181"/>
      <c r="W852" s="181"/>
      <c r="X852" s="181"/>
      <c r="Y852" s="181"/>
      <c r="Z852" s="181"/>
      <c r="AA852" s="186"/>
      <c r="AT852" s="187" t="s">
        <v>172</v>
      </c>
      <c r="AU852" s="187" t="s">
        <v>87</v>
      </c>
      <c r="AV852" s="11" t="s">
        <v>87</v>
      </c>
      <c r="AW852" s="11" t="s">
        <v>33</v>
      </c>
      <c r="AX852" s="11" t="s">
        <v>78</v>
      </c>
      <c r="AY852" s="187" t="s">
        <v>165</v>
      </c>
    </row>
    <row r="853" spans="2:65" s="13" customFormat="1" ht="16.5" customHeight="1">
      <c r="B853" s="196"/>
      <c r="C853" s="197"/>
      <c r="D853" s="197"/>
      <c r="E853" s="198" t="s">
        <v>5</v>
      </c>
      <c r="F853" s="294" t="s">
        <v>294</v>
      </c>
      <c r="G853" s="295"/>
      <c r="H853" s="295"/>
      <c r="I853" s="295"/>
      <c r="J853" s="197"/>
      <c r="K853" s="199">
        <v>201.99199999999999</v>
      </c>
      <c r="L853" s="197"/>
      <c r="M853" s="197"/>
      <c r="N853" s="197"/>
      <c r="O853" s="197"/>
      <c r="P853" s="197"/>
      <c r="Q853" s="197"/>
      <c r="R853" s="200"/>
      <c r="T853" s="201"/>
      <c r="U853" s="197"/>
      <c r="V853" s="197"/>
      <c r="W853" s="197"/>
      <c r="X853" s="197"/>
      <c r="Y853" s="197"/>
      <c r="Z853" s="197"/>
      <c r="AA853" s="202"/>
      <c r="AT853" s="203" t="s">
        <v>172</v>
      </c>
      <c r="AU853" s="203" t="s">
        <v>87</v>
      </c>
      <c r="AV853" s="13" t="s">
        <v>90</v>
      </c>
      <c r="AW853" s="13" t="s">
        <v>33</v>
      </c>
      <c r="AX853" s="13" t="s">
        <v>78</v>
      </c>
      <c r="AY853" s="203" t="s">
        <v>165</v>
      </c>
    </row>
    <row r="854" spans="2:65" s="12" customFormat="1" ht="16.5" customHeight="1">
      <c r="B854" s="188"/>
      <c r="C854" s="189"/>
      <c r="D854" s="189"/>
      <c r="E854" s="190" t="s">
        <v>5</v>
      </c>
      <c r="F854" s="288" t="s">
        <v>175</v>
      </c>
      <c r="G854" s="289"/>
      <c r="H854" s="289"/>
      <c r="I854" s="289"/>
      <c r="J854" s="189"/>
      <c r="K854" s="191">
        <v>301.44099999999997</v>
      </c>
      <c r="L854" s="189"/>
      <c r="M854" s="189"/>
      <c r="N854" s="189"/>
      <c r="O854" s="189"/>
      <c r="P854" s="189"/>
      <c r="Q854" s="189"/>
      <c r="R854" s="192"/>
      <c r="T854" s="193"/>
      <c r="U854" s="189"/>
      <c r="V854" s="189"/>
      <c r="W854" s="189"/>
      <c r="X854" s="189"/>
      <c r="Y854" s="189"/>
      <c r="Z854" s="189"/>
      <c r="AA854" s="194"/>
      <c r="AT854" s="195" t="s">
        <v>172</v>
      </c>
      <c r="AU854" s="195" t="s">
        <v>87</v>
      </c>
      <c r="AV854" s="12" t="s">
        <v>170</v>
      </c>
      <c r="AW854" s="12" t="s">
        <v>33</v>
      </c>
      <c r="AX854" s="12" t="s">
        <v>84</v>
      </c>
      <c r="AY854" s="195" t="s">
        <v>165</v>
      </c>
    </row>
    <row r="855" spans="2:65" s="1" customFormat="1" ht="51" customHeight="1">
      <c r="B855" s="135"/>
      <c r="C855" s="164" t="s">
        <v>678</v>
      </c>
      <c r="D855" s="164" t="s">
        <v>166</v>
      </c>
      <c r="E855" s="165" t="s">
        <v>1109</v>
      </c>
      <c r="F855" s="281" t="s">
        <v>1110</v>
      </c>
      <c r="G855" s="281"/>
      <c r="H855" s="281"/>
      <c r="I855" s="281"/>
      <c r="J855" s="166" t="s">
        <v>227</v>
      </c>
      <c r="K855" s="167">
        <v>301.44099999999997</v>
      </c>
      <c r="L855" s="282">
        <v>0</v>
      </c>
      <c r="M855" s="282"/>
      <c r="N855" s="283">
        <f>ROUND(L855*K855,3)</f>
        <v>0</v>
      </c>
      <c r="O855" s="283"/>
      <c r="P855" s="283"/>
      <c r="Q855" s="283"/>
      <c r="R855" s="138"/>
      <c r="T855" s="169" t="s">
        <v>5</v>
      </c>
      <c r="U855" s="47" t="s">
        <v>45</v>
      </c>
      <c r="V855" s="39"/>
      <c r="W855" s="170">
        <f>V855*K855</f>
        <v>0</v>
      </c>
      <c r="X855" s="170">
        <v>0</v>
      </c>
      <c r="Y855" s="170">
        <f>X855*K855</f>
        <v>0</v>
      </c>
      <c r="Z855" s="170">
        <v>0</v>
      </c>
      <c r="AA855" s="171">
        <f>Z855*K855</f>
        <v>0</v>
      </c>
      <c r="AR855" s="22" t="s">
        <v>199</v>
      </c>
      <c r="AT855" s="22" t="s">
        <v>166</v>
      </c>
      <c r="AU855" s="22" t="s">
        <v>87</v>
      </c>
      <c r="AY855" s="22" t="s">
        <v>165</v>
      </c>
      <c r="BE855" s="109">
        <f>IF(U855="základná",N855,0)</f>
        <v>0</v>
      </c>
      <c r="BF855" s="109">
        <f>IF(U855="znížená",N855,0)</f>
        <v>0</v>
      </c>
      <c r="BG855" s="109">
        <f>IF(U855="zákl. prenesená",N855,0)</f>
        <v>0</v>
      </c>
      <c r="BH855" s="109">
        <f>IF(U855="zníž. prenesená",N855,0)</f>
        <v>0</v>
      </c>
      <c r="BI855" s="109">
        <f>IF(U855="nulová",N855,0)</f>
        <v>0</v>
      </c>
      <c r="BJ855" s="22" t="s">
        <v>87</v>
      </c>
      <c r="BK855" s="172">
        <f>ROUND(L855*K855,3)</f>
        <v>0</v>
      </c>
      <c r="BL855" s="22" t="s">
        <v>199</v>
      </c>
      <c r="BM855" s="22" t="s">
        <v>1111</v>
      </c>
    </row>
    <row r="856" spans="2:65" s="9" customFormat="1" ht="37.35" customHeight="1">
      <c r="B856" s="153"/>
      <c r="C856" s="154"/>
      <c r="D856" s="155" t="s">
        <v>138</v>
      </c>
      <c r="E856" s="155"/>
      <c r="F856" s="155"/>
      <c r="G856" s="155"/>
      <c r="H856" s="155"/>
      <c r="I856" s="155"/>
      <c r="J856" s="155"/>
      <c r="K856" s="155"/>
      <c r="L856" s="155"/>
      <c r="M856" s="155"/>
      <c r="N856" s="308">
        <f>BK856</f>
        <v>0</v>
      </c>
      <c r="O856" s="309"/>
      <c r="P856" s="309"/>
      <c r="Q856" s="309"/>
      <c r="R856" s="156"/>
      <c r="T856" s="157"/>
      <c r="U856" s="154"/>
      <c r="V856" s="154"/>
      <c r="W856" s="158">
        <f>W857+W918</f>
        <v>0</v>
      </c>
      <c r="X856" s="154"/>
      <c r="Y856" s="158">
        <f>Y857+Y918</f>
        <v>0</v>
      </c>
      <c r="Z856" s="154"/>
      <c r="AA856" s="159">
        <f>AA857+AA918</f>
        <v>0</v>
      </c>
      <c r="AR856" s="160" t="s">
        <v>170</v>
      </c>
      <c r="AT856" s="161" t="s">
        <v>77</v>
      </c>
      <c r="AU856" s="161" t="s">
        <v>78</v>
      </c>
      <c r="AY856" s="160" t="s">
        <v>165</v>
      </c>
      <c r="BK856" s="162">
        <f>BK857+BK918</f>
        <v>0</v>
      </c>
    </row>
    <row r="857" spans="2:65" s="9" customFormat="1" ht="19.899999999999999" customHeight="1">
      <c r="B857" s="153"/>
      <c r="C857" s="154"/>
      <c r="D857" s="163" t="s">
        <v>139</v>
      </c>
      <c r="E857" s="163"/>
      <c r="F857" s="163"/>
      <c r="G857" s="163"/>
      <c r="H857" s="163"/>
      <c r="I857" s="163"/>
      <c r="J857" s="163"/>
      <c r="K857" s="163"/>
      <c r="L857" s="163"/>
      <c r="M857" s="163"/>
      <c r="N857" s="304">
        <f>BK857</f>
        <v>0</v>
      </c>
      <c r="O857" s="305"/>
      <c r="P857" s="305"/>
      <c r="Q857" s="305"/>
      <c r="R857" s="156"/>
      <c r="T857" s="157"/>
      <c r="U857" s="154"/>
      <c r="V857" s="154"/>
      <c r="W857" s="158">
        <f>SUM(W858:W917)</f>
        <v>0</v>
      </c>
      <c r="X857" s="154"/>
      <c r="Y857" s="158">
        <f>SUM(Y858:Y917)</f>
        <v>0</v>
      </c>
      <c r="Z857" s="154"/>
      <c r="AA857" s="159">
        <f>SUM(AA858:AA917)</f>
        <v>0</v>
      </c>
      <c r="AR857" s="160" t="s">
        <v>170</v>
      </c>
      <c r="AT857" s="161" t="s">
        <v>77</v>
      </c>
      <c r="AU857" s="161" t="s">
        <v>84</v>
      </c>
      <c r="AY857" s="160" t="s">
        <v>165</v>
      </c>
      <c r="BK857" s="162">
        <f>SUM(BK858:BK917)</f>
        <v>0</v>
      </c>
    </row>
    <row r="858" spans="2:65" s="1" customFormat="1" ht="38.25" customHeight="1">
      <c r="B858" s="135"/>
      <c r="C858" s="164" t="s">
        <v>1112</v>
      </c>
      <c r="D858" s="164" t="s">
        <v>166</v>
      </c>
      <c r="E858" s="165" t="s">
        <v>1113</v>
      </c>
      <c r="F858" s="281" t="s">
        <v>1114</v>
      </c>
      <c r="G858" s="281"/>
      <c r="H858" s="281"/>
      <c r="I858" s="281"/>
      <c r="J858" s="166" t="s">
        <v>218</v>
      </c>
      <c r="K858" s="167">
        <v>5</v>
      </c>
      <c r="L858" s="282">
        <v>0</v>
      </c>
      <c r="M858" s="282"/>
      <c r="N858" s="283">
        <f t="shared" ref="N858:N889" si="45">ROUND(L858*K858,3)</f>
        <v>0</v>
      </c>
      <c r="O858" s="283"/>
      <c r="P858" s="283"/>
      <c r="Q858" s="283"/>
      <c r="R858" s="138"/>
      <c r="T858" s="169" t="s">
        <v>5</v>
      </c>
      <c r="U858" s="47" t="s">
        <v>45</v>
      </c>
      <c r="V858" s="39"/>
      <c r="W858" s="170">
        <f t="shared" ref="W858:W889" si="46">V858*K858</f>
        <v>0</v>
      </c>
      <c r="X858" s="170">
        <v>0</v>
      </c>
      <c r="Y858" s="170">
        <f t="shared" ref="Y858:Y889" si="47">X858*K858</f>
        <v>0</v>
      </c>
      <c r="Z858" s="170">
        <v>0</v>
      </c>
      <c r="AA858" s="171">
        <f t="shared" ref="AA858:AA889" si="48">Z858*K858</f>
        <v>0</v>
      </c>
      <c r="AR858" s="22" t="s">
        <v>1115</v>
      </c>
      <c r="AT858" s="22" t="s">
        <v>166</v>
      </c>
      <c r="AU858" s="22" t="s">
        <v>87</v>
      </c>
      <c r="AY858" s="22" t="s">
        <v>165</v>
      </c>
      <c r="BE858" s="109">
        <f t="shared" ref="BE858:BE889" si="49">IF(U858="základná",N858,0)</f>
        <v>0</v>
      </c>
      <c r="BF858" s="109">
        <f t="shared" ref="BF858:BF889" si="50">IF(U858="znížená",N858,0)</f>
        <v>0</v>
      </c>
      <c r="BG858" s="109">
        <f t="shared" ref="BG858:BG889" si="51">IF(U858="zákl. prenesená",N858,0)</f>
        <v>0</v>
      </c>
      <c r="BH858" s="109">
        <f t="shared" ref="BH858:BH889" si="52">IF(U858="zníž. prenesená",N858,0)</f>
        <v>0</v>
      </c>
      <c r="BI858" s="109">
        <f t="shared" ref="BI858:BI889" si="53">IF(U858="nulová",N858,0)</f>
        <v>0</v>
      </c>
      <c r="BJ858" s="22" t="s">
        <v>87</v>
      </c>
      <c r="BK858" s="172">
        <f t="shared" ref="BK858:BK889" si="54">ROUND(L858*K858,3)</f>
        <v>0</v>
      </c>
      <c r="BL858" s="22" t="s">
        <v>1115</v>
      </c>
      <c r="BM858" s="22" t="s">
        <v>1116</v>
      </c>
    </row>
    <row r="859" spans="2:65" s="1" customFormat="1" ht="38.25" customHeight="1">
      <c r="B859" s="135"/>
      <c r="C859" s="164" t="s">
        <v>681</v>
      </c>
      <c r="D859" s="164" t="s">
        <v>166</v>
      </c>
      <c r="E859" s="165" t="s">
        <v>1117</v>
      </c>
      <c r="F859" s="281" t="s">
        <v>1118</v>
      </c>
      <c r="G859" s="281"/>
      <c r="H859" s="281"/>
      <c r="I859" s="281"/>
      <c r="J859" s="166" t="s">
        <v>218</v>
      </c>
      <c r="K859" s="167">
        <v>1</v>
      </c>
      <c r="L859" s="282">
        <v>0</v>
      </c>
      <c r="M859" s="282"/>
      <c r="N859" s="283">
        <f t="shared" si="45"/>
        <v>0</v>
      </c>
      <c r="O859" s="283"/>
      <c r="P859" s="283"/>
      <c r="Q859" s="283"/>
      <c r="R859" s="138"/>
      <c r="T859" s="169" t="s">
        <v>5</v>
      </c>
      <c r="U859" s="47" t="s">
        <v>45</v>
      </c>
      <c r="V859" s="39"/>
      <c r="W859" s="170">
        <f t="shared" si="46"/>
        <v>0</v>
      </c>
      <c r="X859" s="170">
        <v>0</v>
      </c>
      <c r="Y859" s="170">
        <f t="shared" si="47"/>
        <v>0</v>
      </c>
      <c r="Z859" s="170">
        <v>0</v>
      </c>
      <c r="AA859" s="171">
        <f t="shared" si="48"/>
        <v>0</v>
      </c>
      <c r="AR859" s="22" t="s">
        <v>1115</v>
      </c>
      <c r="AT859" s="22" t="s">
        <v>166</v>
      </c>
      <c r="AU859" s="22" t="s">
        <v>87</v>
      </c>
      <c r="AY859" s="22" t="s">
        <v>165</v>
      </c>
      <c r="BE859" s="109">
        <f t="shared" si="49"/>
        <v>0</v>
      </c>
      <c r="BF859" s="109">
        <f t="shared" si="50"/>
        <v>0</v>
      </c>
      <c r="BG859" s="109">
        <f t="shared" si="51"/>
        <v>0</v>
      </c>
      <c r="BH859" s="109">
        <f t="shared" si="52"/>
        <v>0</v>
      </c>
      <c r="BI859" s="109">
        <f t="shared" si="53"/>
        <v>0</v>
      </c>
      <c r="BJ859" s="22" t="s">
        <v>87</v>
      </c>
      <c r="BK859" s="172">
        <f t="shared" si="54"/>
        <v>0</v>
      </c>
      <c r="BL859" s="22" t="s">
        <v>1115</v>
      </c>
      <c r="BM859" s="22" t="s">
        <v>1119</v>
      </c>
    </row>
    <row r="860" spans="2:65" s="1" customFormat="1" ht="38.25" customHeight="1">
      <c r="B860" s="135"/>
      <c r="C860" s="164" t="s">
        <v>1120</v>
      </c>
      <c r="D860" s="164" t="s">
        <v>166</v>
      </c>
      <c r="E860" s="165" t="s">
        <v>1121</v>
      </c>
      <c r="F860" s="281" t="s">
        <v>1122</v>
      </c>
      <c r="G860" s="281"/>
      <c r="H860" s="281"/>
      <c r="I860" s="281"/>
      <c r="J860" s="166" t="s">
        <v>218</v>
      </c>
      <c r="K860" s="167">
        <v>1</v>
      </c>
      <c r="L860" s="282">
        <v>0</v>
      </c>
      <c r="M860" s="282"/>
      <c r="N860" s="283">
        <f t="shared" si="45"/>
        <v>0</v>
      </c>
      <c r="O860" s="283"/>
      <c r="P860" s="283"/>
      <c r="Q860" s="283"/>
      <c r="R860" s="138"/>
      <c r="T860" s="169" t="s">
        <v>5</v>
      </c>
      <c r="U860" s="47" t="s">
        <v>45</v>
      </c>
      <c r="V860" s="39"/>
      <c r="W860" s="170">
        <f t="shared" si="46"/>
        <v>0</v>
      </c>
      <c r="X860" s="170">
        <v>0</v>
      </c>
      <c r="Y860" s="170">
        <f t="shared" si="47"/>
        <v>0</v>
      </c>
      <c r="Z860" s="170">
        <v>0</v>
      </c>
      <c r="AA860" s="171">
        <f t="shared" si="48"/>
        <v>0</v>
      </c>
      <c r="AR860" s="22" t="s">
        <v>1115</v>
      </c>
      <c r="AT860" s="22" t="s">
        <v>166</v>
      </c>
      <c r="AU860" s="22" t="s">
        <v>87</v>
      </c>
      <c r="AY860" s="22" t="s">
        <v>165</v>
      </c>
      <c r="BE860" s="109">
        <f t="shared" si="49"/>
        <v>0</v>
      </c>
      <c r="BF860" s="109">
        <f t="shared" si="50"/>
        <v>0</v>
      </c>
      <c r="BG860" s="109">
        <f t="shared" si="51"/>
        <v>0</v>
      </c>
      <c r="BH860" s="109">
        <f t="shared" si="52"/>
        <v>0</v>
      </c>
      <c r="BI860" s="109">
        <f t="shared" si="53"/>
        <v>0</v>
      </c>
      <c r="BJ860" s="22" t="s">
        <v>87</v>
      </c>
      <c r="BK860" s="172">
        <f t="shared" si="54"/>
        <v>0</v>
      </c>
      <c r="BL860" s="22" t="s">
        <v>1115</v>
      </c>
      <c r="BM860" s="22" t="s">
        <v>1123</v>
      </c>
    </row>
    <row r="861" spans="2:65" s="1" customFormat="1" ht="25.5" customHeight="1">
      <c r="B861" s="135"/>
      <c r="C861" s="164" t="s">
        <v>685</v>
      </c>
      <c r="D861" s="164" t="s">
        <v>166</v>
      </c>
      <c r="E861" s="165" t="s">
        <v>1124</v>
      </c>
      <c r="F861" s="281" t="s">
        <v>1125</v>
      </c>
      <c r="G861" s="281"/>
      <c r="H861" s="281"/>
      <c r="I861" s="281"/>
      <c r="J861" s="166" t="s">
        <v>218</v>
      </c>
      <c r="K861" s="167">
        <v>40</v>
      </c>
      <c r="L861" s="282">
        <v>0</v>
      </c>
      <c r="M861" s="282"/>
      <c r="N861" s="283">
        <f t="shared" si="45"/>
        <v>0</v>
      </c>
      <c r="O861" s="283"/>
      <c r="P861" s="283"/>
      <c r="Q861" s="283"/>
      <c r="R861" s="138"/>
      <c r="T861" s="169" t="s">
        <v>5</v>
      </c>
      <c r="U861" s="47" t="s">
        <v>45</v>
      </c>
      <c r="V861" s="39"/>
      <c r="W861" s="170">
        <f t="shared" si="46"/>
        <v>0</v>
      </c>
      <c r="X861" s="170">
        <v>0</v>
      </c>
      <c r="Y861" s="170">
        <f t="shared" si="47"/>
        <v>0</v>
      </c>
      <c r="Z861" s="170">
        <v>0</v>
      </c>
      <c r="AA861" s="171">
        <f t="shared" si="48"/>
        <v>0</v>
      </c>
      <c r="AR861" s="22" t="s">
        <v>1115</v>
      </c>
      <c r="AT861" s="22" t="s">
        <v>166</v>
      </c>
      <c r="AU861" s="22" t="s">
        <v>87</v>
      </c>
      <c r="AY861" s="22" t="s">
        <v>165</v>
      </c>
      <c r="BE861" s="109">
        <f t="shared" si="49"/>
        <v>0</v>
      </c>
      <c r="BF861" s="109">
        <f t="shared" si="50"/>
        <v>0</v>
      </c>
      <c r="BG861" s="109">
        <f t="shared" si="51"/>
        <v>0</v>
      </c>
      <c r="BH861" s="109">
        <f t="shared" si="52"/>
        <v>0</v>
      </c>
      <c r="BI861" s="109">
        <f t="shared" si="53"/>
        <v>0</v>
      </c>
      <c r="BJ861" s="22" t="s">
        <v>87</v>
      </c>
      <c r="BK861" s="172">
        <f t="shared" si="54"/>
        <v>0</v>
      </c>
      <c r="BL861" s="22" t="s">
        <v>1115</v>
      </c>
      <c r="BM861" s="22" t="s">
        <v>1126</v>
      </c>
    </row>
    <row r="862" spans="2:65" s="1" customFormat="1" ht="25.5" customHeight="1">
      <c r="B862" s="135"/>
      <c r="C862" s="164" t="s">
        <v>1127</v>
      </c>
      <c r="D862" s="164" t="s">
        <v>166</v>
      </c>
      <c r="E862" s="165" t="s">
        <v>1128</v>
      </c>
      <c r="F862" s="281" t="s">
        <v>1129</v>
      </c>
      <c r="G862" s="281"/>
      <c r="H862" s="281"/>
      <c r="I862" s="281"/>
      <c r="J862" s="166" t="s">
        <v>218</v>
      </c>
      <c r="K862" s="167">
        <v>2</v>
      </c>
      <c r="L862" s="282">
        <v>0</v>
      </c>
      <c r="M862" s="282"/>
      <c r="N862" s="283">
        <f t="shared" si="45"/>
        <v>0</v>
      </c>
      <c r="O862" s="283"/>
      <c r="P862" s="283"/>
      <c r="Q862" s="283"/>
      <c r="R862" s="138"/>
      <c r="T862" s="169" t="s">
        <v>5</v>
      </c>
      <c r="U862" s="47" t="s">
        <v>45</v>
      </c>
      <c r="V862" s="39"/>
      <c r="W862" s="170">
        <f t="shared" si="46"/>
        <v>0</v>
      </c>
      <c r="X862" s="170">
        <v>0</v>
      </c>
      <c r="Y862" s="170">
        <f t="shared" si="47"/>
        <v>0</v>
      </c>
      <c r="Z862" s="170">
        <v>0</v>
      </c>
      <c r="AA862" s="171">
        <f t="shared" si="48"/>
        <v>0</v>
      </c>
      <c r="AR862" s="22" t="s">
        <v>1115</v>
      </c>
      <c r="AT862" s="22" t="s">
        <v>166</v>
      </c>
      <c r="AU862" s="22" t="s">
        <v>87</v>
      </c>
      <c r="AY862" s="22" t="s">
        <v>165</v>
      </c>
      <c r="BE862" s="109">
        <f t="shared" si="49"/>
        <v>0</v>
      </c>
      <c r="BF862" s="109">
        <f t="shared" si="50"/>
        <v>0</v>
      </c>
      <c r="BG862" s="109">
        <f t="shared" si="51"/>
        <v>0</v>
      </c>
      <c r="BH862" s="109">
        <f t="shared" si="52"/>
        <v>0</v>
      </c>
      <c r="BI862" s="109">
        <f t="shared" si="53"/>
        <v>0</v>
      </c>
      <c r="BJ862" s="22" t="s">
        <v>87</v>
      </c>
      <c r="BK862" s="172">
        <f t="shared" si="54"/>
        <v>0</v>
      </c>
      <c r="BL862" s="22" t="s">
        <v>1115</v>
      </c>
      <c r="BM862" s="22" t="s">
        <v>1130</v>
      </c>
    </row>
    <row r="863" spans="2:65" s="1" customFormat="1" ht="51" customHeight="1">
      <c r="B863" s="135"/>
      <c r="C863" s="164" t="s">
        <v>689</v>
      </c>
      <c r="D863" s="164" t="s">
        <v>166</v>
      </c>
      <c r="E863" s="165" t="s">
        <v>1131</v>
      </c>
      <c r="F863" s="281" t="s">
        <v>1132</v>
      </c>
      <c r="G863" s="281"/>
      <c r="H863" s="281"/>
      <c r="I863" s="281"/>
      <c r="J863" s="166" t="s">
        <v>399</v>
      </c>
      <c r="K863" s="167">
        <v>15</v>
      </c>
      <c r="L863" s="282">
        <v>0</v>
      </c>
      <c r="M863" s="282"/>
      <c r="N863" s="283">
        <f t="shared" si="45"/>
        <v>0</v>
      </c>
      <c r="O863" s="283"/>
      <c r="P863" s="283"/>
      <c r="Q863" s="283"/>
      <c r="R863" s="138"/>
      <c r="T863" s="169" t="s">
        <v>5</v>
      </c>
      <c r="U863" s="47" t="s">
        <v>45</v>
      </c>
      <c r="V863" s="39"/>
      <c r="W863" s="170">
        <f t="shared" si="46"/>
        <v>0</v>
      </c>
      <c r="X863" s="170">
        <v>0</v>
      </c>
      <c r="Y863" s="170">
        <f t="shared" si="47"/>
        <v>0</v>
      </c>
      <c r="Z863" s="170">
        <v>0</v>
      </c>
      <c r="AA863" s="171">
        <f t="shared" si="48"/>
        <v>0</v>
      </c>
      <c r="AR863" s="22" t="s">
        <v>1115</v>
      </c>
      <c r="AT863" s="22" t="s">
        <v>166</v>
      </c>
      <c r="AU863" s="22" t="s">
        <v>87</v>
      </c>
      <c r="AY863" s="22" t="s">
        <v>165</v>
      </c>
      <c r="BE863" s="109">
        <f t="shared" si="49"/>
        <v>0</v>
      </c>
      <c r="BF863" s="109">
        <f t="shared" si="50"/>
        <v>0</v>
      </c>
      <c r="BG863" s="109">
        <f t="shared" si="51"/>
        <v>0</v>
      </c>
      <c r="BH863" s="109">
        <f t="shared" si="52"/>
        <v>0</v>
      </c>
      <c r="BI863" s="109">
        <f t="shared" si="53"/>
        <v>0</v>
      </c>
      <c r="BJ863" s="22" t="s">
        <v>87</v>
      </c>
      <c r="BK863" s="172">
        <f t="shared" si="54"/>
        <v>0</v>
      </c>
      <c r="BL863" s="22" t="s">
        <v>1115</v>
      </c>
      <c r="BM863" s="22" t="s">
        <v>1133</v>
      </c>
    </row>
    <row r="864" spans="2:65" s="1" customFormat="1" ht="25.5" customHeight="1">
      <c r="B864" s="135"/>
      <c r="C864" s="164" t="s">
        <v>1134</v>
      </c>
      <c r="D864" s="164" t="s">
        <v>166</v>
      </c>
      <c r="E864" s="165" t="s">
        <v>1135</v>
      </c>
      <c r="F864" s="281" t="s">
        <v>1136</v>
      </c>
      <c r="G864" s="281"/>
      <c r="H864" s="281"/>
      <c r="I864" s="281"/>
      <c r="J864" s="166" t="s">
        <v>399</v>
      </c>
      <c r="K864" s="167">
        <v>20</v>
      </c>
      <c r="L864" s="282">
        <v>0</v>
      </c>
      <c r="M864" s="282"/>
      <c r="N864" s="283">
        <f t="shared" si="45"/>
        <v>0</v>
      </c>
      <c r="O864" s="283"/>
      <c r="P864" s="283"/>
      <c r="Q864" s="283"/>
      <c r="R864" s="138"/>
      <c r="T864" s="169" t="s">
        <v>5</v>
      </c>
      <c r="U864" s="47" t="s">
        <v>45</v>
      </c>
      <c r="V864" s="39"/>
      <c r="W864" s="170">
        <f t="shared" si="46"/>
        <v>0</v>
      </c>
      <c r="X864" s="170">
        <v>0</v>
      </c>
      <c r="Y864" s="170">
        <f t="shared" si="47"/>
        <v>0</v>
      </c>
      <c r="Z864" s="170">
        <v>0</v>
      </c>
      <c r="AA864" s="171">
        <f t="shared" si="48"/>
        <v>0</v>
      </c>
      <c r="AR864" s="22" t="s">
        <v>1115</v>
      </c>
      <c r="AT864" s="22" t="s">
        <v>166</v>
      </c>
      <c r="AU864" s="22" t="s">
        <v>87</v>
      </c>
      <c r="AY864" s="22" t="s">
        <v>165</v>
      </c>
      <c r="BE864" s="109">
        <f t="shared" si="49"/>
        <v>0</v>
      </c>
      <c r="BF864" s="109">
        <f t="shared" si="50"/>
        <v>0</v>
      </c>
      <c r="BG864" s="109">
        <f t="shared" si="51"/>
        <v>0</v>
      </c>
      <c r="BH864" s="109">
        <f t="shared" si="52"/>
        <v>0</v>
      </c>
      <c r="BI864" s="109">
        <f t="shared" si="53"/>
        <v>0</v>
      </c>
      <c r="BJ864" s="22" t="s">
        <v>87</v>
      </c>
      <c r="BK864" s="172">
        <f t="shared" si="54"/>
        <v>0</v>
      </c>
      <c r="BL864" s="22" t="s">
        <v>1115</v>
      </c>
      <c r="BM864" s="22" t="s">
        <v>1137</v>
      </c>
    </row>
    <row r="865" spans="2:65" s="1" customFormat="1" ht="25.5" customHeight="1">
      <c r="B865" s="135"/>
      <c r="C865" s="164" t="s">
        <v>694</v>
      </c>
      <c r="D865" s="164" t="s">
        <v>166</v>
      </c>
      <c r="E865" s="165" t="s">
        <v>1138</v>
      </c>
      <c r="F865" s="281" t="s">
        <v>1139</v>
      </c>
      <c r="G865" s="281"/>
      <c r="H865" s="281"/>
      <c r="I865" s="281"/>
      <c r="J865" s="166" t="s">
        <v>399</v>
      </c>
      <c r="K865" s="167">
        <v>50</v>
      </c>
      <c r="L865" s="282">
        <v>0</v>
      </c>
      <c r="M865" s="282"/>
      <c r="N865" s="283">
        <f t="shared" si="45"/>
        <v>0</v>
      </c>
      <c r="O865" s="283"/>
      <c r="P865" s="283"/>
      <c r="Q865" s="283"/>
      <c r="R865" s="138"/>
      <c r="T865" s="169" t="s">
        <v>5</v>
      </c>
      <c r="U865" s="47" t="s">
        <v>45</v>
      </c>
      <c r="V865" s="39"/>
      <c r="W865" s="170">
        <f t="shared" si="46"/>
        <v>0</v>
      </c>
      <c r="X865" s="170">
        <v>0</v>
      </c>
      <c r="Y865" s="170">
        <f t="shared" si="47"/>
        <v>0</v>
      </c>
      <c r="Z865" s="170">
        <v>0</v>
      </c>
      <c r="AA865" s="171">
        <f t="shared" si="48"/>
        <v>0</v>
      </c>
      <c r="AR865" s="22" t="s">
        <v>1115</v>
      </c>
      <c r="AT865" s="22" t="s">
        <v>166</v>
      </c>
      <c r="AU865" s="22" t="s">
        <v>87</v>
      </c>
      <c r="AY865" s="22" t="s">
        <v>165</v>
      </c>
      <c r="BE865" s="109">
        <f t="shared" si="49"/>
        <v>0</v>
      </c>
      <c r="BF865" s="109">
        <f t="shared" si="50"/>
        <v>0</v>
      </c>
      <c r="BG865" s="109">
        <f t="shared" si="51"/>
        <v>0</v>
      </c>
      <c r="BH865" s="109">
        <f t="shared" si="52"/>
        <v>0</v>
      </c>
      <c r="BI865" s="109">
        <f t="shared" si="53"/>
        <v>0</v>
      </c>
      <c r="BJ865" s="22" t="s">
        <v>87</v>
      </c>
      <c r="BK865" s="172">
        <f t="shared" si="54"/>
        <v>0</v>
      </c>
      <c r="BL865" s="22" t="s">
        <v>1115</v>
      </c>
      <c r="BM865" s="22" t="s">
        <v>1140</v>
      </c>
    </row>
    <row r="866" spans="2:65" s="1" customFormat="1" ht="25.5" customHeight="1">
      <c r="B866" s="135"/>
      <c r="C866" s="204" t="s">
        <v>1141</v>
      </c>
      <c r="D866" s="204" t="s">
        <v>376</v>
      </c>
      <c r="E866" s="205" t="s">
        <v>1142</v>
      </c>
      <c r="F866" s="296" t="s">
        <v>1143</v>
      </c>
      <c r="G866" s="296"/>
      <c r="H866" s="296"/>
      <c r="I866" s="296"/>
      <c r="J866" s="206" t="s">
        <v>399</v>
      </c>
      <c r="K866" s="207">
        <v>50</v>
      </c>
      <c r="L866" s="297">
        <v>0</v>
      </c>
      <c r="M866" s="297"/>
      <c r="N866" s="298">
        <f t="shared" si="45"/>
        <v>0</v>
      </c>
      <c r="O866" s="283"/>
      <c r="P866" s="283"/>
      <c r="Q866" s="283"/>
      <c r="R866" s="138"/>
      <c r="T866" s="169" t="s">
        <v>5</v>
      </c>
      <c r="U866" s="47" t="s">
        <v>45</v>
      </c>
      <c r="V866" s="39"/>
      <c r="W866" s="170">
        <f t="shared" si="46"/>
        <v>0</v>
      </c>
      <c r="X866" s="170">
        <v>0</v>
      </c>
      <c r="Y866" s="170">
        <f t="shared" si="47"/>
        <v>0</v>
      </c>
      <c r="Z866" s="170">
        <v>0</v>
      </c>
      <c r="AA866" s="171">
        <f t="shared" si="48"/>
        <v>0</v>
      </c>
      <c r="AR866" s="22" t="s">
        <v>1115</v>
      </c>
      <c r="AT866" s="22" t="s">
        <v>376</v>
      </c>
      <c r="AU866" s="22" t="s">
        <v>87</v>
      </c>
      <c r="AY866" s="22" t="s">
        <v>165</v>
      </c>
      <c r="BE866" s="109">
        <f t="shared" si="49"/>
        <v>0</v>
      </c>
      <c r="BF866" s="109">
        <f t="shared" si="50"/>
        <v>0</v>
      </c>
      <c r="BG866" s="109">
        <f t="shared" si="51"/>
        <v>0</v>
      </c>
      <c r="BH866" s="109">
        <f t="shared" si="52"/>
        <v>0</v>
      </c>
      <c r="BI866" s="109">
        <f t="shared" si="53"/>
        <v>0</v>
      </c>
      <c r="BJ866" s="22" t="s">
        <v>87</v>
      </c>
      <c r="BK866" s="172">
        <f t="shared" si="54"/>
        <v>0</v>
      </c>
      <c r="BL866" s="22" t="s">
        <v>1115</v>
      </c>
      <c r="BM866" s="22" t="s">
        <v>1144</v>
      </c>
    </row>
    <row r="867" spans="2:65" s="1" customFormat="1" ht="25.5" customHeight="1">
      <c r="B867" s="135"/>
      <c r="C867" s="164" t="s">
        <v>697</v>
      </c>
      <c r="D867" s="164" t="s">
        <v>166</v>
      </c>
      <c r="E867" s="165" t="s">
        <v>1145</v>
      </c>
      <c r="F867" s="281" t="s">
        <v>1146</v>
      </c>
      <c r="G867" s="281"/>
      <c r="H867" s="281"/>
      <c r="I867" s="281"/>
      <c r="J867" s="166" t="s">
        <v>218</v>
      </c>
      <c r="K867" s="167">
        <v>24</v>
      </c>
      <c r="L867" s="282">
        <v>0</v>
      </c>
      <c r="M867" s="282"/>
      <c r="N867" s="283">
        <f t="shared" si="45"/>
        <v>0</v>
      </c>
      <c r="O867" s="283"/>
      <c r="P867" s="283"/>
      <c r="Q867" s="283"/>
      <c r="R867" s="138"/>
      <c r="T867" s="169" t="s">
        <v>5</v>
      </c>
      <c r="U867" s="47" t="s">
        <v>45</v>
      </c>
      <c r="V867" s="39"/>
      <c r="W867" s="170">
        <f t="shared" si="46"/>
        <v>0</v>
      </c>
      <c r="X867" s="170">
        <v>0</v>
      </c>
      <c r="Y867" s="170">
        <f t="shared" si="47"/>
        <v>0</v>
      </c>
      <c r="Z867" s="170">
        <v>0</v>
      </c>
      <c r="AA867" s="171">
        <f t="shared" si="48"/>
        <v>0</v>
      </c>
      <c r="AR867" s="22" t="s">
        <v>1115</v>
      </c>
      <c r="AT867" s="22" t="s">
        <v>166</v>
      </c>
      <c r="AU867" s="22" t="s">
        <v>87</v>
      </c>
      <c r="AY867" s="22" t="s">
        <v>165</v>
      </c>
      <c r="BE867" s="109">
        <f t="shared" si="49"/>
        <v>0</v>
      </c>
      <c r="BF867" s="109">
        <f t="shared" si="50"/>
        <v>0</v>
      </c>
      <c r="BG867" s="109">
        <f t="shared" si="51"/>
        <v>0</v>
      </c>
      <c r="BH867" s="109">
        <f t="shared" si="52"/>
        <v>0</v>
      </c>
      <c r="BI867" s="109">
        <f t="shared" si="53"/>
        <v>0</v>
      </c>
      <c r="BJ867" s="22" t="s">
        <v>87</v>
      </c>
      <c r="BK867" s="172">
        <f t="shared" si="54"/>
        <v>0</v>
      </c>
      <c r="BL867" s="22" t="s">
        <v>1115</v>
      </c>
      <c r="BM867" s="22" t="s">
        <v>1147</v>
      </c>
    </row>
    <row r="868" spans="2:65" s="1" customFormat="1" ht="38.25" customHeight="1">
      <c r="B868" s="135"/>
      <c r="C868" s="204" t="s">
        <v>1148</v>
      </c>
      <c r="D868" s="204" t="s">
        <v>376</v>
      </c>
      <c r="E868" s="205" t="s">
        <v>1149</v>
      </c>
      <c r="F868" s="296" t="s">
        <v>1150</v>
      </c>
      <c r="G868" s="296"/>
      <c r="H868" s="296"/>
      <c r="I868" s="296"/>
      <c r="J868" s="206" t="s">
        <v>218</v>
      </c>
      <c r="K868" s="207">
        <v>24</v>
      </c>
      <c r="L868" s="297">
        <v>0</v>
      </c>
      <c r="M868" s="297"/>
      <c r="N868" s="298">
        <f t="shared" si="45"/>
        <v>0</v>
      </c>
      <c r="O868" s="283"/>
      <c r="P868" s="283"/>
      <c r="Q868" s="283"/>
      <c r="R868" s="138"/>
      <c r="T868" s="169" t="s">
        <v>5</v>
      </c>
      <c r="U868" s="47" t="s">
        <v>45</v>
      </c>
      <c r="V868" s="39"/>
      <c r="W868" s="170">
        <f t="shared" si="46"/>
        <v>0</v>
      </c>
      <c r="X868" s="170">
        <v>0</v>
      </c>
      <c r="Y868" s="170">
        <f t="shared" si="47"/>
        <v>0</v>
      </c>
      <c r="Z868" s="170">
        <v>0</v>
      </c>
      <c r="AA868" s="171">
        <f t="shared" si="48"/>
        <v>0</v>
      </c>
      <c r="AR868" s="22" t="s">
        <v>1115</v>
      </c>
      <c r="AT868" s="22" t="s">
        <v>376</v>
      </c>
      <c r="AU868" s="22" t="s">
        <v>87</v>
      </c>
      <c r="AY868" s="22" t="s">
        <v>165</v>
      </c>
      <c r="BE868" s="109">
        <f t="shared" si="49"/>
        <v>0</v>
      </c>
      <c r="BF868" s="109">
        <f t="shared" si="50"/>
        <v>0</v>
      </c>
      <c r="BG868" s="109">
        <f t="shared" si="51"/>
        <v>0</v>
      </c>
      <c r="BH868" s="109">
        <f t="shared" si="52"/>
        <v>0</v>
      </c>
      <c r="BI868" s="109">
        <f t="shared" si="53"/>
        <v>0</v>
      </c>
      <c r="BJ868" s="22" t="s">
        <v>87</v>
      </c>
      <c r="BK868" s="172">
        <f t="shared" si="54"/>
        <v>0</v>
      </c>
      <c r="BL868" s="22" t="s">
        <v>1115</v>
      </c>
      <c r="BM868" s="22" t="s">
        <v>1151</v>
      </c>
    </row>
    <row r="869" spans="2:65" s="1" customFormat="1" ht="25.5" customHeight="1">
      <c r="B869" s="135"/>
      <c r="C869" s="164" t="s">
        <v>701</v>
      </c>
      <c r="D869" s="164" t="s">
        <v>166</v>
      </c>
      <c r="E869" s="165" t="s">
        <v>1152</v>
      </c>
      <c r="F869" s="281" t="s">
        <v>1153</v>
      </c>
      <c r="G869" s="281"/>
      <c r="H869" s="281"/>
      <c r="I869" s="281"/>
      <c r="J869" s="166" t="s">
        <v>218</v>
      </c>
      <c r="K869" s="167">
        <v>1</v>
      </c>
      <c r="L869" s="282">
        <v>0</v>
      </c>
      <c r="M869" s="282"/>
      <c r="N869" s="283">
        <f t="shared" si="45"/>
        <v>0</v>
      </c>
      <c r="O869" s="283"/>
      <c r="P869" s="283"/>
      <c r="Q869" s="283"/>
      <c r="R869" s="138"/>
      <c r="T869" s="169" t="s">
        <v>5</v>
      </c>
      <c r="U869" s="47" t="s">
        <v>45</v>
      </c>
      <c r="V869" s="39"/>
      <c r="W869" s="170">
        <f t="shared" si="46"/>
        <v>0</v>
      </c>
      <c r="X869" s="170">
        <v>0</v>
      </c>
      <c r="Y869" s="170">
        <f t="shared" si="47"/>
        <v>0</v>
      </c>
      <c r="Z869" s="170">
        <v>0</v>
      </c>
      <c r="AA869" s="171">
        <f t="shared" si="48"/>
        <v>0</v>
      </c>
      <c r="AR869" s="22" t="s">
        <v>1115</v>
      </c>
      <c r="AT869" s="22" t="s">
        <v>166</v>
      </c>
      <c r="AU869" s="22" t="s">
        <v>87</v>
      </c>
      <c r="AY869" s="22" t="s">
        <v>165</v>
      </c>
      <c r="BE869" s="109">
        <f t="shared" si="49"/>
        <v>0</v>
      </c>
      <c r="BF869" s="109">
        <f t="shared" si="50"/>
        <v>0</v>
      </c>
      <c r="BG869" s="109">
        <f t="shared" si="51"/>
        <v>0</v>
      </c>
      <c r="BH869" s="109">
        <f t="shared" si="52"/>
        <v>0</v>
      </c>
      <c r="BI869" s="109">
        <f t="shared" si="53"/>
        <v>0</v>
      </c>
      <c r="BJ869" s="22" t="s">
        <v>87</v>
      </c>
      <c r="BK869" s="172">
        <f t="shared" si="54"/>
        <v>0</v>
      </c>
      <c r="BL869" s="22" t="s">
        <v>1115</v>
      </c>
      <c r="BM869" s="22" t="s">
        <v>1154</v>
      </c>
    </row>
    <row r="870" spans="2:65" s="1" customFormat="1" ht="25.5" customHeight="1">
      <c r="B870" s="135"/>
      <c r="C870" s="204" t="s">
        <v>1155</v>
      </c>
      <c r="D870" s="204" t="s">
        <v>376</v>
      </c>
      <c r="E870" s="205" t="s">
        <v>1156</v>
      </c>
      <c r="F870" s="296" t="s">
        <v>1157</v>
      </c>
      <c r="G870" s="296"/>
      <c r="H870" s="296"/>
      <c r="I870" s="296"/>
      <c r="J870" s="206" t="s">
        <v>218</v>
      </c>
      <c r="K870" s="207">
        <v>1</v>
      </c>
      <c r="L870" s="297">
        <v>0</v>
      </c>
      <c r="M870" s="297"/>
      <c r="N870" s="298">
        <f t="shared" si="45"/>
        <v>0</v>
      </c>
      <c r="O870" s="283"/>
      <c r="P870" s="283"/>
      <c r="Q870" s="283"/>
      <c r="R870" s="138"/>
      <c r="T870" s="169" t="s">
        <v>5</v>
      </c>
      <c r="U870" s="47" t="s">
        <v>45</v>
      </c>
      <c r="V870" s="39"/>
      <c r="W870" s="170">
        <f t="shared" si="46"/>
        <v>0</v>
      </c>
      <c r="X870" s="170">
        <v>0</v>
      </c>
      <c r="Y870" s="170">
        <f t="shared" si="47"/>
        <v>0</v>
      </c>
      <c r="Z870" s="170">
        <v>0</v>
      </c>
      <c r="AA870" s="171">
        <f t="shared" si="48"/>
        <v>0</v>
      </c>
      <c r="AR870" s="22" t="s">
        <v>1115</v>
      </c>
      <c r="AT870" s="22" t="s">
        <v>376</v>
      </c>
      <c r="AU870" s="22" t="s">
        <v>87</v>
      </c>
      <c r="AY870" s="22" t="s">
        <v>165</v>
      </c>
      <c r="BE870" s="109">
        <f t="shared" si="49"/>
        <v>0</v>
      </c>
      <c r="BF870" s="109">
        <f t="shared" si="50"/>
        <v>0</v>
      </c>
      <c r="BG870" s="109">
        <f t="shared" si="51"/>
        <v>0</v>
      </c>
      <c r="BH870" s="109">
        <f t="shared" si="52"/>
        <v>0</v>
      </c>
      <c r="BI870" s="109">
        <f t="shared" si="53"/>
        <v>0</v>
      </c>
      <c r="BJ870" s="22" t="s">
        <v>87</v>
      </c>
      <c r="BK870" s="172">
        <f t="shared" si="54"/>
        <v>0</v>
      </c>
      <c r="BL870" s="22" t="s">
        <v>1115</v>
      </c>
      <c r="BM870" s="22" t="s">
        <v>1158</v>
      </c>
    </row>
    <row r="871" spans="2:65" s="1" customFormat="1" ht="25.5" customHeight="1">
      <c r="B871" s="135"/>
      <c r="C871" s="164" t="s">
        <v>704</v>
      </c>
      <c r="D871" s="164" t="s">
        <v>166</v>
      </c>
      <c r="E871" s="165" t="s">
        <v>1159</v>
      </c>
      <c r="F871" s="281" t="s">
        <v>1160</v>
      </c>
      <c r="G871" s="281"/>
      <c r="H871" s="281"/>
      <c r="I871" s="281"/>
      <c r="J871" s="166" t="s">
        <v>218</v>
      </c>
      <c r="K871" s="167">
        <v>15</v>
      </c>
      <c r="L871" s="282">
        <v>0</v>
      </c>
      <c r="M871" s="282"/>
      <c r="N871" s="283">
        <f t="shared" si="45"/>
        <v>0</v>
      </c>
      <c r="O871" s="283"/>
      <c r="P871" s="283"/>
      <c r="Q871" s="283"/>
      <c r="R871" s="138"/>
      <c r="T871" s="169" t="s">
        <v>5</v>
      </c>
      <c r="U871" s="47" t="s">
        <v>45</v>
      </c>
      <c r="V871" s="39"/>
      <c r="W871" s="170">
        <f t="shared" si="46"/>
        <v>0</v>
      </c>
      <c r="X871" s="170">
        <v>0</v>
      </c>
      <c r="Y871" s="170">
        <f t="shared" si="47"/>
        <v>0</v>
      </c>
      <c r="Z871" s="170">
        <v>0</v>
      </c>
      <c r="AA871" s="171">
        <f t="shared" si="48"/>
        <v>0</v>
      </c>
      <c r="AR871" s="22" t="s">
        <v>1115</v>
      </c>
      <c r="AT871" s="22" t="s">
        <v>166</v>
      </c>
      <c r="AU871" s="22" t="s">
        <v>87</v>
      </c>
      <c r="AY871" s="22" t="s">
        <v>165</v>
      </c>
      <c r="BE871" s="109">
        <f t="shared" si="49"/>
        <v>0</v>
      </c>
      <c r="BF871" s="109">
        <f t="shared" si="50"/>
        <v>0</v>
      </c>
      <c r="BG871" s="109">
        <f t="shared" si="51"/>
        <v>0</v>
      </c>
      <c r="BH871" s="109">
        <f t="shared" si="52"/>
        <v>0</v>
      </c>
      <c r="BI871" s="109">
        <f t="shared" si="53"/>
        <v>0</v>
      </c>
      <c r="BJ871" s="22" t="s">
        <v>87</v>
      </c>
      <c r="BK871" s="172">
        <f t="shared" si="54"/>
        <v>0</v>
      </c>
      <c r="BL871" s="22" t="s">
        <v>1115</v>
      </c>
      <c r="BM871" s="22" t="s">
        <v>1161</v>
      </c>
    </row>
    <row r="872" spans="2:65" s="1" customFormat="1" ht="38.25" customHeight="1">
      <c r="B872" s="135"/>
      <c r="C872" s="204" t="s">
        <v>1162</v>
      </c>
      <c r="D872" s="204" t="s">
        <v>376</v>
      </c>
      <c r="E872" s="205" t="s">
        <v>1163</v>
      </c>
      <c r="F872" s="296" t="s">
        <v>1164</v>
      </c>
      <c r="G872" s="296"/>
      <c r="H872" s="296"/>
      <c r="I872" s="296"/>
      <c r="J872" s="206" t="s">
        <v>218</v>
      </c>
      <c r="K872" s="207">
        <v>15</v>
      </c>
      <c r="L872" s="297">
        <v>0</v>
      </c>
      <c r="M872" s="297"/>
      <c r="N872" s="298">
        <f t="shared" si="45"/>
        <v>0</v>
      </c>
      <c r="O872" s="283"/>
      <c r="P872" s="283"/>
      <c r="Q872" s="283"/>
      <c r="R872" s="138"/>
      <c r="T872" s="169" t="s">
        <v>5</v>
      </c>
      <c r="U872" s="47" t="s">
        <v>45</v>
      </c>
      <c r="V872" s="39"/>
      <c r="W872" s="170">
        <f t="shared" si="46"/>
        <v>0</v>
      </c>
      <c r="X872" s="170">
        <v>0</v>
      </c>
      <c r="Y872" s="170">
        <f t="shared" si="47"/>
        <v>0</v>
      </c>
      <c r="Z872" s="170">
        <v>0</v>
      </c>
      <c r="AA872" s="171">
        <f t="shared" si="48"/>
        <v>0</v>
      </c>
      <c r="AR872" s="22" t="s">
        <v>1115</v>
      </c>
      <c r="AT872" s="22" t="s">
        <v>376</v>
      </c>
      <c r="AU872" s="22" t="s">
        <v>87</v>
      </c>
      <c r="AY872" s="22" t="s">
        <v>165</v>
      </c>
      <c r="BE872" s="109">
        <f t="shared" si="49"/>
        <v>0</v>
      </c>
      <c r="BF872" s="109">
        <f t="shared" si="50"/>
        <v>0</v>
      </c>
      <c r="BG872" s="109">
        <f t="shared" si="51"/>
        <v>0</v>
      </c>
      <c r="BH872" s="109">
        <f t="shared" si="52"/>
        <v>0</v>
      </c>
      <c r="BI872" s="109">
        <f t="shared" si="53"/>
        <v>0</v>
      </c>
      <c r="BJ872" s="22" t="s">
        <v>87</v>
      </c>
      <c r="BK872" s="172">
        <f t="shared" si="54"/>
        <v>0</v>
      </c>
      <c r="BL872" s="22" t="s">
        <v>1115</v>
      </c>
      <c r="BM872" s="22" t="s">
        <v>1165</v>
      </c>
    </row>
    <row r="873" spans="2:65" s="1" customFormat="1" ht="25.5" customHeight="1">
      <c r="B873" s="135"/>
      <c r="C873" s="164" t="s">
        <v>708</v>
      </c>
      <c r="D873" s="164" t="s">
        <v>166</v>
      </c>
      <c r="E873" s="165" t="s">
        <v>1166</v>
      </c>
      <c r="F873" s="281" t="s">
        <v>1167</v>
      </c>
      <c r="G873" s="281"/>
      <c r="H873" s="281"/>
      <c r="I873" s="281"/>
      <c r="J873" s="166" t="s">
        <v>218</v>
      </c>
      <c r="K873" s="167">
        <v>1</v>
      </c>
      <c r="L873" s="282">
        <v>0</v>
      </c>
      <c r="M873" s="282"/>
      <c r="N873" s="283">
        <f t="shared" si="45"/>
        <v>0</v>
      </c>
      <c r="O873" s="283"/>
      <c r="P873" s="283"/>
      <c r="Q873" s="283"/>
      <c r="R873" s="138"/>
      <c r="T873" s="169" t="s">
        <v>5</v>
      </c>
      <c r="U873" s="47" t="s">
        <v>45</v>
      </c>
      <c r="V873" s="39"/>
      <c r="W873" s="170">
        <f t="shared" si="46"/>
        <v>0</v>
      </c>
      <c r="X873" s="170">
        <v>0</v>
      </c>
      <c r="Y873" s="170">
        <f t="shared" si="47"/>
        <v>0</v>
      </c>
      <c r="Z873" s="170">
        <v>0</v>
      </c>
      <c r="AA873" s="171">
        <f t="shared" si="48"/>
        <v>0</v>
      </c>
      <c r="AR873" s="22" t="s">
        <v>1115</v>
      </c>
      <c r="AT873" s="22" t="s">
        <v>166</v>
      </c>
      <c r="AU873" s="22" t="s">
        <v>87</v>
      </c>
      <c r="AY873" s="22" t="s">
        <v>165</v>
      </c>
      <c r="BE873" s="109">
        <f t="shared" si="49"/>
        <v>0</v>
      </c>
      <c r="BF873" s="109">
        <f t="shared" si="50"/>
        <v>0</v>
      </c>
      <c r="BG873" s="109">
        <f t="shared" si="51"/>
        <v>0</v>
      </c>
      <c r="BH873" s="109">
        <f t="shared" si="52"/>
        <v>0</v>
      </c>
      <c r="BI873" s="109">
        <f t="shared" si="53"/>
        <v>0</v>
      </c>
      <c r="BJ873" s="22" t="s">
        <v>87</v>
      </c>
      <c r="BK873" s="172">
        <f t="shared" si="54"/>
        <v>0</v>
      </c>
      <c r="BL873" s="22" t="s">
        <v>1115</v>
      </c>
      <c r="BM873" s="22" t="s">
        <v>1168</v>
      </c>
    </row>
    <row r="874" spans="2:65" s="1" customFormat="1" ht="25.5" customHeight="1">
      <c r="B874" s="135"/>
      <c r="C874" s="204" t="s">
        <v>1169</v>
      </c>
      <c r="D874" s="204" t="s">
        <v>376</v>
      </c>
      <c r="E874" s="205" t="s">
        <v>1170</v>
      </c>
      <c r="F874" s="296" t="s">
        <v>1171</v>
      </c>
      <c r="G874" s="296"/>
      <c r="H874" s="296"/>
      <c r="I874" s="296"/>
      <c r="J874" s="206" t="s">
        <v>218</v>
      </c>
      <c r="K874" s="207">
        <v>1</v>
      </c>
      <c r="L874" s="297">
        <v>0</v>
      </c>
      <c r="M874" s="297"/>
      <c r="N874" s="298">
        <f t="shared" si="45"/>
        <v>0</v>
      </c>
      <c r="O874" s="283"/>
      <c r="P874" s="283"/>
      <c r="Q874" s="283"/>
      <c r="R874" s="138"/>
      <c r="T874" s="169" t="s">
        <v>5</v>
      </c>
      <c r="U874" s="47" t="s">
        <v>45</v>
      </c>
      <c r="V874" s="39"/>
      <c r="W874" s="170">
        <f t="shared" si="46"/>
        <v>0</v>
      </c>
      <c r="X874" s="170">
        <v>0</v>
      </c>
      <c r="Y874" s="170">
        <f t="shared" si="47"/>
        <v>0</v>
      </c>
      <c r="Z874" s="170">
        <v>0</v>
      </c>
      <c r="AA874" s="171">
        <f t="shared" si="48"/>
        <v>0</v>
      </c>
      <c r="AR874" s="22" t="s">
        <v>1115</v>
      </c>
      <c r="AT874" s="22" t="s">
        <v>376</v>
      </c>
      <c r="AU874" s="22" t="s">
        <v>87</v>
      </c>
      <c r="AY874" s="22" t="s">
        <v>165</v>
      </c>
      <c r="BE874" s="109">
        <f t="shared" si="49"/>
        <v>0</v>
      </c>
      <c r="BF874" s="109">
        <f t="shared" si="50"/>
        <v>0</v>
      </c>
      <c r="BG874" s="109">
        <f t="shared" si="51"/>
        <v>0</v>
      </c>
      <c r="BH874" s="109">
        <f t="shared" si="52"/>
        <v>0</v>
      </c>
      <c r="BI874" s="109">
        <f t="shared" si="53"/>
        <v>0</v>
      </c>
      <c r="BJ874" s="22" t="s">
        <v>87</v>
      </c>
      <c r="BK874" s="172">
        <f t="shared" si="54"/>
        <v>0</v>
      </c>
      <c r="BL874" s="22" t="s">
        <v>1115</v>
      </c>
      <c r="BM874" s="22" t="s">
        <v>1172</v>
      </c>
    </row>
    <row r="875" spans="2:65" s="1" customFormat="1" ht="38.25" customHeight="1">
      <c r="B875" s="135"/>
      <c r="C875" s="164" t="s">
        <v>711</v>
      </c>
      <c r="D875" s="164" t="s">
        <v>166</v>
      </c>
      <c r="E875" s="165" t="s">
        <v>1173</v>
      </c>
      <c r="F875" s="281" t="s">
        <v>1174</v>
      </c>
      <c r="G875" s="281"/>
      <c r="H875" s="281"/>
      <c r="I875" s="281"/>
      <c r="J875" s="166" t="s">
        <v>218</v>
      </c>
      <c r="K875" s="167">
        <v>12</v>
      </c>
      <c r="L875" s="282">
        <v>0</v>
      </c>
      <c r="M875" s="282"/>
      <c r="N875" s="283">
        <f t="shared" si="45"/>
        <v>0</v>
      </c>
      <c r="O875" s="283"/>
      <c r="P875" s="283"/>
      <c r="Q875" s="283"/>
      <c r="R875" s="138"/>
      <c r="T875" s="169" t="s">
        <v>5</v>
      </c>
      <c r="U875" s="47" t="s">
        <v>45</v>
      </c>
      <c r="V875" s="39"/>
      <c r="W875" s="170">
        <f t="shared" si="46"/>
        <v>0</v>
      </c>
      <c r="X875" s="170">
        <v>0</v>
      </c>
      <c r="Y875" s="170">
        <f t="shared" si="47"/>
        <v>0</v>
      </c>
      <c r="Z875" s="170">
        <v>0</v>
      </c>
      <c r="AA875" s="171">
        <f t="shared" si="48"/>
        <v>0</v>
      </c>
      <c r="AR875" s="22" t="s">
        <v>1115</v>
      </c>
      <c r="AT875" s="22" t="s">
        <v>166</v>
      </c>
      <c r="AU875" s="22" t="s">
        <v>87</v>
      </c>
      <c r="AY875" s="22" t="s">
        <v>165</v>
      </c>
      <c r="BE875" s="109">
        <f t="shared" si="49"/>
        <v>0</v>
      </c>
      <c r="BF875" s="109">
        <f t="shared" si="50"/>
        <v>0</v>
      </c>
      <c r="BG875" s="109">
        <f t="shared" si="51"/>
        <v>0</v>
      </c>
      <c r="BH875" s="109">
        <f t="shared" si="52"/>
        <v>0</v>
      </c>
      <c r="BI875" s="109">
        <f t="shared" si="53"/>
        <v>0</v>
      </c>
      <c r="BJ875" s="22" t="s">
        <v>87</v>
      </c>
      <c r="BK875" s="172">
        <f t="shared" si="54"/>
        <v>0</v>
      </c>
      <c r="BL875" s="22" t="s">
        <v>1115</v>
      </c>
      <c r="BM875" s="22" t="s">
        <v>1175</v>
      </c>
    </row>
    <row r="876" spans="2:65" s="1" customFormat="1" ht="25.5" customHeight="1">
      <c r="B876" s="135"/>
      <c r="C876" s="164" t="s">
        <v>1176</v>
      </c>
      <c r="D876" s="164" t="s">
        <v>166</v>
      </c>
      <c r="E876" s="165" t="s">
        <v>1177</v>
      </c>
      <c r="F876" s="281" t="s">
        <v>1178</v>
      </c>
      <c r="G876" s="281"/>
      <c r="H876" s="281"/>
      <c r="I876" s="281"/>
      <c r="J876" s="166" t="s">
        <v>218</v>
      </c>
      <c r="K876" s="167">
        <v>1</v>
      </c>
      <c r="L876" s="282">
        <v>0</v>
      </c>
      <c r="M876" s="282"/>
      <c r="N876" s="283">
        <f t="shared" si="45"/>
        <v>0</v>
      </c>
      <c r="O876" s="283"/>
      <c r="P876" s="283"/>
      <c r="Q876" s="283"/>
      <c r="R876" s="138"/>
      <c r="T876" s="169" t="s">
        <v>5</v>
      </c>
      <c r="U876" s="47" t="s">
        <v>45</v>
      </c>
      <c r="V876" s="39"/>
      <c r="W876" s="170">
        <f t="shared" si="46"/>
        <v>0</v>
      </c>
      <c r="X876" s="170">
        <v>0</v>
      </c>
      <c r="Y876" s="170">
        <f t="shared" si="47"/>
        <v>0</v>
      </c>
      <c r="Z876" s="170">
        <v>0</v>
      </c>
      <c r="AA876" s="171">
        <f t="shared" si="48"/>
        <v>0</v>
      </c>
      <c r="AR876" s="22" t="s">
        <v>1115</v>
      </c>
      <c r="AT876" s="22" t="s">
        <v>166</v>
      </c>
      <c r="AU876" s="22" t="s">
        <v>87</v>
      </c>
      <c r="AY876" s="22" t="s">
        <v>165</v>
      </c>
      <c r="BE876" s="109">
        <f t="shared" si="49"/>
        <v>0</v>
      </c>
      <c r="BF876" s="109">
        <f t="shared" si="50"/>
        <v>0</v>
      </c>
      <c r="BG876" s="109">
        <f t="shared" si="51"/>
        <v>0</v>
      </c>
      <c r="BH876" s="109">
        <f t="shared" si="52"/>
        <v>0</v>
      </c>
      <c r="BI876" s="109">
        <f t="shared" si="53"/>
        <v>0</v>
      </c>
      <c r="BJ876" s="22" t="s">
        <v>87</v>
      </c>
      <c r="BK876" s="172">
        <f t="shared" si="54"/>
        <v>0</v>
      </c>
      <c r="BL876" s="22" t="s">
        <v>1115</v>
      </c>
      <c r="BM876" s="22" t="s">
        <v>1179</v>
      </c>
    </row>
    <row r="877" spans="2:65" s="1" customFormat="1" ht="25.5" customHeight="1">
      <c r="B877" s="135"/>
      <c r="C877" s="164" t="s">
        <v>715</v>
      </c>
      <c r="D877" s="164" t="s">
        <v>166</v>
      </c>
      <c r="E877" s="165" t="s">
        <v>1180</v>
      </c>
      <c r="F877" s="281" t="s">
        <v>1181</v>
      </c>
      <c r="G877" s="281"/>
      <c r="H877" s="281"/>
      <c r="I877" s="281"/>
      <c r="J877" s="166" t="s">
        <v>218</v>
      </c>
      <c r="K877" s="167">
        <v>1</v>
      </c>
      <c r="L877" s="282">
        <v>0</v>
      </c>
      <c r="M877" s="282"/>
      <c r="N877" s="283">
        <f t="shared" si="45"/>
        <v>0</v>
      </c>
      <c r="O877" s="283"/>
      <c r="P877" s="283"/>
      <c r="Q877" s="283"/>
      <c r="R877" s="138"/>
      <c r="T877" s="169" t="s">
        <v>5</v>
      </c>
      <c r="U877" s="47" t="s">
        <v>45</v>
      </c>
      <c r="V877" s="39"/>
      <c r="W877" s="170">
        <f t="shared" si="46"/>
        <v>0</v>
      </c>
      <c r="X877" s="170">
        <v>0</v>
      </c>
      <c r="Y877" s="170">
        <f t="shared" si="47"/>
        <v>0</v>
      </c>
      <c r="Z877" s="170">
        <v>0</v>
      </c>
      <c r="AA877" s="171">
        <f t="shared" si="48"/>
        <v>0</v>
      </c>
      <c r="AR877" s="22" t="s">
        <v>1115</v>
      </c>
      <c r="AT877" s="22" t="s">
        <v>166</v>
      </c>
      <c r="AU877" s="22" t="s">
        <v>87</v>
      </c>
      <c r="AY877" s="22" t="s">
        <v>165</v>
      </c>
      <c r="BE877" s="109">
        <f t="shared" si="49"/>
        <v>0</v>
      </c>
      <c r="BF877" s="109">
        <f t="shared" si="50"/>
        <v>0</v>
      </c>
      <c r="BG877" s="109">
        <f t="shared" si="51"/>
        <v>0</v>
      </c>
      <c r="BH877" s="109">
        <f t="shared" si="52"/>
        <v>0</v>
      </c>
      <c r="BI877" s="109">
        <f t="shared" si="53"/>
        <v>0</v>
      </c>
      <c r="BJ877" s="22" t="s">
        <v>87</v>
      </c>
      <c r="BK877" s="172">
        <f t="shared" si="54"/>
        <v>0</v>
      </c>
      <c r="BL877" s="22" t="s">
        <v>1115</v>
      </c>
      <c r="BM877" s="22" t="s">
        <v>1182</v>
      </c>
    </row>
    <row r="878" spans="2:65" s="1" customFormat="1" ht="25.5" customHeight="1">
      <c r="B878" s="135"/>
      <c r="C878" s="164" t="s">
        <v>1183</v>
      </c>
      <c r="D878" s="164" t="s">
        <v>166</v>
      </c>
      <c r="E878" s="165" t="s">
        <v>1184</v>
      </c>
      <c r="F878" s="281" t="s">
        <v>1185</v>
      </c>
      <c r="G878" s="281"/>
      <c r="H878" s="281"/>
      <c r="I878" s="281"/>
      <c r="J878" s="166" t="s">
        <v>218</v>
      </c>
      <c r="K878" s="167">
        <v>9</v>
      </c>
      <c r="L878" s="282">
        <v>0</v>
      </c>
      <c r="M878" s="282"/>
      <c r="N878" s="283">
        <f t="shared" si="45"/>
        <v>0</v>
      </c>
      <c r="O878" s="283"/>
      <c r="P878" s="283"/>
      <c r="Q878" s="283"/>
      <c r="R878" s="138"/>
      <c r="T878" s="169" t="s">
        <v>5</v>
      </c>
      <c r="U878" s="47" t="s">
        <v>45</v>
      </c>
      <c r="V878" s="39"/>
      <c r="W878" s="170">
        <f t="shared" si="46"/>
        <v>0</v>
      </c>
      <c r="X878" s="170">
        <v>0</v>
      </c>
      <c r="Y878" s="170">
        <f t="shared" si="47"/>
        <v>0</v>
      </c>
      <c r="Z878" s="170">
        <v>0</v>
      </c>
      <c r="AA878" s="171">
        <f t="shared" si="48"/>
        <v>0</v>
      </c>
      <c r="AR878" s="22" t="s">
        <v>1115</v>
      </c>
      <c r="AT878" s="22" t="s">
        <v>166</v>
      </c>
      <c r="AU878" s="22" t="s">
        <v>87</v>
      </c>
      <c r="AY878" s="22" t="s">
        <v>165</v>
      </c>
      <c r="BE878" s="109">
        <f t="shared" si="49"/>
        <v>0</v>
      </c>
      <c r="BF878" s="109">
        <f t="shared" si="50"/>
        <v>0</v>
      </c>
      <c r="BG878" s="109">
        <f t="shared" si="51"/>
        <v>0</v>
      </c>
      <c r="BH878" s="109">
        <f t="shared" si="52"/>
        <v>0</v>
      </c>
      <c r="BI878" s="109">
        <f t="shared" si="53"/>
        <v>0</v>
      </c>
      <c r="BJ878" s="22" t="s">
        <v>87</v>
      </c>
      <c r="BK878" s="172">
        <f t="shared" si="54"/>
        <v>0</v>
      </c>
      <c r="BL878" s="22" t="s">
        <v>1115</v>
      </c>
      <c r="BM878" s="22" t="s">
        <v>1186</v>
      </c>
    </row>
    <row r="879" spans="2:65" s="1" customFormat="1" ht="25.5" customHeight="1">
      <c r="B879" s="135"/>
      <c r="C879" s="204" t="s">
        <v>718</v>
      </c>
      <c r="D879" s="204" t="s">
        <v>376</v>
      </c>
      <c r="E879" s="205" t="s">
        <v>1187</v>
      </c>
      <c r="F879" s="296" t="s">
        <v>1188</v>
      </c>
      <c r="G879" s="296"/>
      <c r="H879" s="296"/>
      <c r="I879" s="296"/>
      <c r="J879" s="206" t="s">
        <v>218</v>
      </c>
      <c r="K879" s="207">
        <v>4</v>
      </c>
      <c r="L879" s="297">
        <v>0</v>
      </c>
      <c r="M879" s="297"/>
      <c r="N879" s="298">
        <f t="shared" si="45"/>
        <v>0</v>
      </c>
      <c r="O879" s="283"/>
      <c r="P879" s="283"/>
      <c r="Q879" s="283"/>
      <c r="R879" s="138"/>
      <c r="T879" s="169" t="s">
        <v>5</v>
      </c>
      <c r="U879" s="47" t="s">
        <v>45</v>
      </c>
      <c r="V879" s="39"/>
      <c r="W879" s="170">
        <f t="shared" si="46"/>
        <v>0</v>
      </c>
      <c r="X879" s="170">
        <v>0</v>
      </c>
      <c r="Y879" s="170">
        <f t="shared" si="47"/>
        <v>0</v>
      </c>
      <c r="Z879" s="170">
        <v>0</v>
      </c>
      <c r="AA879" s="171">
        <f t="shared" si="48"/>
        <v>0</v>
      </c>
      <c r="AR879" s="22" t="s">
        <v>1115</v>
      </c>
      <c r="AT879" s="22" t="s">
        <v>376</v>
      </c>
      <c r="AU879" s="22" t="s">
        <v>87</v>
      </c>
      <c r="AY879" s="22" t="s">
        <v>165</v>
      </c>
      <c r="BE879" s="109">
        <f t="shared" si="49"/>
        <v>0</v>
      </c>
      <c r="BF879" s="109">
        <f t="shared" si="50"/>
        <v>0</v>
      </c>
      <c r="BG879" s="109">
        <f t="shared" si="51"/>
        <v>0</v>
      </c>
      <c r="BH879" s="109">
        <f t="shared" si="52"/>
        <v>0</v>
      </c>
      <c r="BI879" s="109">
        <f t="shared" si="53"/>
        <v>0</v>
      </c>
      <c r="BJ879" s="22" t="s">
        <v>87</v>
      </c>
      <c r="BK879" s="172">
        <f t="shared" si="54"/>
        <v>0</v>
      </c>
      <c r="BL879" s="22" t="s">
        <v>1115</v>
      </c>
      <c r="BM879" s="22" t="s">
        <v>1189</v>
      </c>
    </row>
    <row r="880" spans="2:65" s="1" customFormat="1" ht="25.5" customHeight="1">
      <c r="B880" s="135"/>
      <c r="C880" s="204" t="s">
        <v>1190</v>
      </c>
      <c r="D880" s="204" t="s">
        <v>376</v>
      </c>
      <c r="E880" s="205" t="s">
        <v>1191</v>
      </c>
      <c r="F880" s="296" t="s">
        <v>1192</v>
      </c>
      <c r="G880" s="296"/>
      <c r="H880" s="296"/>
      <c r="I880" s="296"/>
      <c r="J880" s="206" t="s">
        <v>218</v>
      </c>
      <c r="K880" s="207">
        <v>5</v>
      </c>
      <c r="L880" s="297">
        <v>0</v>
      </c>
      <c r="M880" s="297"/>
      <c r="N880" s="298">
        <f t="shared" si="45"/>
        <v>0</v>
      </c>
      <c r="O880" s="283"/>
      <c r="P880" s="283"/>
      <c r="Q880" s="283"/>
      <c r="R880" s="138"/>
      <c r="T880" s="169" t="s">
        <v>5</v>
      </c>
      <c r="U880" s="47" t="s">
        <v>45</v>
      </c>
      <c r="V880" s="39"/>
      <c r="W880" s="170">
        <f t="shared" si="46"/>
        <v>0</v>
      </c>
      <c r="X880" s="170">
        <v>0</v>
      </c>
      <c r="Y880" s="170">
        <f t="shared" si="47"/>
        <v>0</v>
      </c>
      <c r="Z880" s="170">
        <v>0</v>
      </c>
      <c r="AA880" s="171">
        <f t="shared" si="48"/>
        <v>0</v>
      </c>
      <c r="AR880" s="22" t="s">
        <v>1115</v>
      </c>
      <c r="AT880" s="22" t="s">
        <v>376</v>
      </c>
      <c r="AU880" s="22" t="s">
        <v>87</v>
      </c>
      <c r="AY880" s="22" t="s">
        <v>165</v>
      </c>
      <c r="BE880" s="109">
        <f t="shared" si="49"/>
        <v>0</v>
      </c>
      <c r="BF880" s="109">
        <f t="shared" si="50"/>
        <v>0</v>
      </c>
      <c r="BG880" s="109">
        <f t="shared" si="51"/>
        <v>0</v>
      </c>
      <c r="BH880" s="109">
        <f t="shared" si="52"/>
        <v>0</v>
      </c>
      <c r="BI880" s="109">
        <f t="shared" si="53"/>
        <v>0</v>
      </c>
      <c r="BJ880" s="22" t="s">
        <v>87</v>
      </c>
      <c r="BK880" s="172">
        <f t="shared" si="54"/>
        <v>0</v>
      </c>
      <c r="BL880" s="22" t="s">
        <v>1115</v>
      </c>
      <c r="BM880" s="22" t="s">
        <v>1193</v>
      </c>
    </row>
    <row r="881" spans="2:65" s="1" customFormat="1" ht="38.25" customHeight="1">
      <c r="B881" s="135"/>
      <c r="C881" s="164" t="s">
        <v>722</v>
      </c>
      <c r="D881" s="164" t="s">
        <v>166</v>
      </c>
      <c r="E881" s="165" t="s">
        <v>1194</v>
      </c>
      <c r="F881" s="281" t="s">
        <v>1195</v>
      </c>
      <c r="G881" s="281"/>
      <c r="H881" s="281"/>
      <c r="I881" s="281"/>
      <c r="J881" s="166" t="s">
        <v>218</v>
      </c>
      <c r="K881" s="167">
        <v>4</v>
      </c>
      <c r="L881" s="282">
        <v>0</v>
      </c>
      <c r="M881" s="282"/>
      <c r="N881" s="283">
        <f t="shared" si="45"/>
        <v>0</v>
      </c>
      <c r="O881" s="283"/>
      <c r="P881" s="283"/>
      <c r="Q881" s="283"/>
      <c r="R881" s="138"/>
      <c r="T881" s="169" t="s">
        <v>5</v>
      </c>
      <c r="U881" s="47" t="s">
        <v>45</v>
      </c>
      <c r="V881" s="39"/>
      <c r="W881" s="170">
        <f t="shared" si="46"/>
        <v>0</v>
      </c>
      <c r="X881" s="170">
        <v>0</v>
      </c>
      <c r="Y881" s="170">
        <f t="shared" si="47"/>
        <v>0</v>
      </c>
      <c r="Z881" s="170">
        <v>0</v>
      </c>
      <c r="AA881" s="171">
        <f t="shared" si="48"/>
        <v>0</v>
      </c>
      <c r="AR881" s="22" t="s">
        <v>1115</v>
      </c>
      <c r="AT881" s="22" t="s">
        <v>166</v>
      </c>
      <c r="AU881" s="22" t="s">
        <v>87</v>
      </c>
      <c r="AY881" s="22" t="s">
        <v>165</v>
      </c>
      <c r="BE881" s="109">
        <f t="shared" si="49"/>
        <v>0</v>
      </c>
      <c r="BF881" s="109">
        <f t="shared" si="50"/>
        <v>0</v>
      </c>
      <c r="BG881" s="109">
        <f t="shared" si="51"/>
        <v>0</v>
      </c>
      <c r="BH881" s="109">
        <f t="shared" si="52"/>
        <v>0</v>
      </c>
      <c r="BI881" s="109">
        <f t="shared" si="53"/>
        <v>0</v>
      </c>
      <c r="BJ881" s="22" t="s">
        <v>87</v>
      </c>
      <c r="BK881" s="172">
        <f t="shared" si="54"/>
        <v>0</v>
      </c>
      <c r="BL881" s="22" t="s">
        <v>1115</v>
      </c>
      <c r="BM881" s="22" t="s">
        <v>1196</v>
      </c>
    </row>
    <row r="882" spans="2:65" s="1" customFormat="1" ht="25.5" customHeight="1">
      <c r="B882" s="135"/>
      <c r="C882" s="204" t="s">
        <v>1197</v>
      </c>
      <c r="D882" s="204" t="s">
        <v>376</v>
      </c>
      <c r="E882" s="205" t="s">
        <v>1198</v>
      </c>
      <c r="F882" s="296" t="s">
        <v>1199</v>
      </c>
      <c r="G882" s="296"/>
      <c r="H882" s="296"/>
      <c r="I882" s="296"/>
      <c r="J882" s="206" t="s">
        <v>218</v>
      </c>
      <c r="K882" s="207">
        <v>2</v>
      </c>
      <c r="L882" s="297">
        <v>0</v>
      </c>
      <c r="M882" s="297"/>
      <c r="N882" s="298">
        <f t="shared" si="45"/>
        <v>0</v>
      </c>
      <c r="O882" s="283"/>
      <c r="P882" s="283"/>
      <c r="Q882" s="283"/>
      <c r="R882" s="138"/>
      <c r="T882" s="169" t="s">
        <v>5</v>
      </c>
      <c r="U882" s="47" t="s">
        <v>45</v>
      </c>
      <c r="V882" s="39"/>
      <c r="W882" s="170">
        <f t="shared" si="46"/>
        <v>0</v>
      </c>
      <c r="X882" s="170">
        <v>0</v>
      </c>
      <c r="Y882" s="170">
        <f t="shared" si="47"/>
        <v>0</v>
      </c>
      <c r="Z882" s="170">
        <v>0</v>
      </c>
      <c r="AA882" s="171">
        <f t="shared" si="48"/>
        <v>0</v>
      </c>
      <c r="AR882" s="22" t="s">
        <v>1115</v>
      </c>
      <c r="AT882" s="22" t="s">
        <v>376</v>
      </c>
      <c r="AU882" s="22" t="s">
        <v>87</v>
      </c>
      <c r="AY882" s="22" t="s">
        <v>165</v>
      </c>
      <c r="BE882" s="109">
        <f t="shared" si="49"/>
        <v>0</v>
      </c>
      <c r="BF882" s="109">
        <f t="shared" si="50"/>
        <v>0</v>
      </c>
      <c r="BG882" s="109">
        <f t="shared" si="51"/>
        <v>0</v>
      </c>
      <c r="BH882" s="109">
        <f t="shared" si="52"/>
        <v>0</v>
      </c>
      <c r="BI882" s="109">
        <f t="shared" si="53"/>
        <v>0</v>
      </c>
      <c r="BJ882" s="22" t="s">
        <v>87</v>
      </c>
      <c r="BK882" s="172">
        <f t="shared" si="54"/>
        <v>0</v>
      </c>
      <c r="BL882" s="22" t="s">
        <v>1115</v>
      </c>
      <c r="BM882" s="22" t="s">
        <v>1200</v>
      </c>
    </row>
    <row r="883" spans="2:65" s="1" customFormat="1" ht="25.5" customHeight="1">
      <c r="B883" s="135"/>
      <c r="C883" s="204" t="s">
        <v>725</v>
      </c>
      <c r="D883" s="204" t="s">
        <v>376</v>
      </c>
      <c r="E883" s="205" t="s">
        <v>1201</v>
      </c>
      <c r="F883" s="296" t="s">
        <v>1202</v>
      </c>
      <c r="G883" s="296"/>
      <c r="H883" s="296"/>
      <c r="I883" s="296"/>
      <c r="J883" s="206" t="s">
        <v>218</v>
      </c>
      <c r="K883" s="207">
        <v>2</v>
      </c>
      <c r="L883" s="297">
        <v>0</v>
      </c>
      <c r="M883" s="297"/>
      <c r="N883" s="298">
        <f t="shared" si="45"/>
        <v>0</v>
      </c>
      <c r="O883" s="283"/>
      <c r="P883" s="283"/>
      <c r="Q883" s="283"/>
      <c r="R883" s="138"/>
      <c r="T883" s="169" t="s">
        <v>5</v>
      </c>
      <c r="U883" s="47" t="s">
        <v>45</v>
      </c>
      <c r="V883" s="39"/>
      <c r="W883" s="170">
        <f t="shared" si="46"/>
        <v>0</v>
      </c>
      <c r="X883" s="170">
        <v>0</v>
      </c>
      <c r="Y883" s="170">
        <f t="shared" si="47"/>
        <v>0</v>
      </c>
      <c r="Z883" s="170">
        <v>0</v>
      </c>
      <c r="AA883" s="171">
        <f t="shared" si="48"/>
        <v>0</v>
      </c>
      <c r="AR883" s="22" t="s">
        <v>1115</v>
      </c>
      <c r="AT883" s="22" t="s">
        <v>376</v>
      </c>
      <c r="AU883" s="22" t="s">
        <v>87</v>
      </c>
      <c r="AY883" s="22" t="s">
        <v>165</v>
      </c>
      <c r="BE883" s="109">
        <f t="shared" si="49"/>
        <v>0</v>
      </c>
      <c r="BF883" s="109">
        <f t="shared" si="50"/>
        <v>0</v>
      </c>
      <c r="BG883" s="109">
        <f t="shared" si="51"/>
        <v>0</v>
      </c>
      <c r="BH883" s="109">
        <f t="shared" si="52"/>
        <v>0</v>
      </c>
      <c r="BI883" s="109">
        <f t="shared" si="53"/>
        <v>0</v>
      </c>
      <c r="BJ883" s="22" t="s">
        <v>87</v>
      </c>
      <c r="BK883" s="172">
        <f t="shared" si="54"/>
        <v>0</v>
      </c>
      <c r="BL883" s="22" t="s">
        <v>1115</v>
      </c>
      <c r="BM883" s="22" t="s">
        <v>1203</v>
      </c>
    </row>
    <row r="884" spans="2:65" s="1" customFormat="1" ht="25.5" customHeight="1">
      <c r="B884" s="135"/>
      <c r="C884" s="164" t="s">
        <v>1204</v>
      </c>
      <c r="D884" s="164" t="s">
        <v>166</v>
      </c>
      <c r="E884" s="165" t="s">
        <v>1205</v>
      </c>
      <c r="F884" s="281" t="s">
        <v>1206</v>
      </c>
      <c r="G884" s="281"/>
      <c r="H884" s="281"/>
      <c r="I884" s="281"/>
      <c r="J884" s="166" t="s">
        <v>218</v>
      </c>
      <c r="K884" s="167">
        <v>14</v>
      </c>
      <c r="L884" s="282">
        <v>0</v>
      </c>
      <c r="M884" s="282"/>
      <c r="N884" s="283">
        <f t="shared" si="45"/>
        <v>0</v>
      </c>
      <c r="O884" s="283"/>
      <c r="P884" s="283"/>
      <c r="Q884" s="283"/>
      <c r="R884" s="138"/>
      <c r="T884" s="169" t="s">
        <v>5</v>
      </c>
      <c r="U884" s="47" t="s">
        <v>45</v>
      </c>
      <c r="V884" s="39"/>
      <c r="W884" s="170">
        <f t="shared" si="46"/>
        <v>0</v>
      </c>
      <c r="X884" s="170">
        <v>0</v>
      </c>
      <c r="Y884" s="170">
        <f t="shared" si="47"/>
        <v>0</v>
      </c>
      <c r="Z884" s="170">
        <v>0</v>
      </c>
      <c r="AA884" s="171">
        <f t="shared" si="48"/>
        <v>0</v>
      </c>
      <c r="AR884" s="22" t="s">
        <v>1115</v>
      </c>
      <c r="AT884" s="22" t="s">
        <v>166</v>
      </c>
      <c r="AU884" s="22" t="s">
        <v>87</v>
      </c>
      <c r="AY884" s="22" t="s">
        <v>165</v>
      </c>
      <c r="BE884" s="109">
        <f t="shared" si="49"/>
        <v>0</v>
      </c>
      <c r="BF884" s="109">
        <f t="shared" si="50"/>
        <v>0</v>
      </c>
      <c r="BG884" s="109">
        <f t="shared" si="51"/>
        <v>0</v>
      </c>
      <c r="BH884" s="109">
        <f t="shared" si="52"/>
        <v>0</v>
      </c>
      <c r="BI884" s="109">
        <f t="shared" si="53"/>
        <v>0</v>
      </c>
      <c r="BJ884" s="22" t="s">
        <v>87</v>
      </c>
      <c r="BK884" s="172">
        <f t="shared" si="54"/>
        <v>0</v>
      </c>
      <c r="BL884" s="22" t="s">
        <v>1115</v>
      </c>
      <c r="BM884" s="22" t="s">
        <v>1207</v>
      </c>
    </row>
    <row r="885" spans="2:65" s="1" customFormat="1" ht="25.5" customHeight="1">
      <c r="B885" s="135"/>
      <c r="C885" s="204" t="s">
        <v>729</v>
      </c>
      <c r="D885" s="204" t="s">
        <v>376</v>
      </c>
      <c r="E885" s="205" t="s">
        <v>1208</v>
      </c>
      <c r="F885" s="296" t="s">
        <v>1209</v>
      </c>
      <c r="G885" s="296"/>
      <c r="H885" s="296"/>
      <c r="I885" s="296"/>
      <c r="J885" s="206" t="s">
        <v>218</v>
      </c>
      <c r="K885" s="207">
        <v>8</v>
      </c>
      <c r="L885" s="297">
        <v>0</v>
      </c>
      <c r="M885" s="297"/>
      <c r="N885" s="298">
        <f t="shared" si="45"/>
        <v>0</v>
      </c>
      <c r="O885" s="283"/>
      <c r="P885" s="283"/>
      <c r="Q885" s="283"/>
      <c r="R885" s="138"/>
      <c r="T885" s="169" t="s">
        <v>5</v>
      </c>
      <c r="U885" s="47" t="s">
        <v>45</v>
      </c>
      <c r="V885" s="39"/>
      <c r="W885" s="170">
        <f t="shared" si="46"/>
        <v>0</v>
      </c>
      <c r="X885" s="170">
        <v>0</v>
      </c>
      <c r="Y885" s="170">
        <f t="shared" si="47"/>
        <v>0</v>
      </c>
      <c r="Z885" s="170">
        <v>0</v>
      </c>
      <c r="AA885" s="171">
        <f t="shared" si="48"/>
        <v>0</v>
      </c>
      <c r="AR885" s="22" t="s">
        <v>1115</v>
      </c>
      <c r="AT885" s="22" t="s">
        <v>376</v>
      </c>
      <c r="AU885" s="22" t="s">
        <v>87</v>
      </c>
      <c r="AY885" s="22" t="s">
        <v>165</v>
      </c>
      <c r="BE885" s="109">
        <f t="shared" si="49"/>
        <v>0</v>
      </c>
      <c r="BF885" s="109">
        <f t="shared" si="50"/>
        <v>0</v>
      </c>
      <c r="BG885" s="109">
        <f t="shared" si="51"/>
        <v>0</v>
      </c>
      <c r="BH885" s="109">
        <f t="shared" si="52"/>
        <v>0</v>
      </c>
      <c r="BI885" s="109">
        <f t="shared" si="53"/>
        <v>0</v>
      </c>
      <c r="BJ885" s="22" t="s">
        <v>87</v>
      </c>
      <c r="BK885" s="172">
        <f t="shared" si="54"/>
        <v>0</v>
      </c>
      <c r="BL885" s="22" t="s">
        <v>1115</v>
      </c>
      <c r="BM885" s="22" t="s">
        <v>1210</v>
      </c>
    </row>
    <row r="886" spans="2:65" s="1" customFormat="1" ht="25.5" customHeight="1">
      <c r="B886" s="135"/>
      <c r="C886" s="204" t="s">
        <v>1211</v>
      </c>
      <c r="D886" s="204" t="s">
        <v>376</v>
      </c>
      <c r="E886" s="205" t="s">
        <v>1212</v>
      </c>
      <c r="F886" s="296" t="s">
        <v>1213</v>
      </c>
      <c r="G886" s="296"/>
      <c r="H886" s="296"/>
      <c r="I886" s="296"/>
      <c r="J886" s="206" t="s">
        <v>218</v>
      </c>
      <c r="K886" s="207">
        <v>6</v>
      </c>
      <c r="L886" s="297">
        <v>0</v>
      </c>
      <c r="M886" s="297"/>
      <c r="N886" s="298">
        <f t="shared" si="45"/>
        <v>0</v>
      </c>
      <c r="O886" s="283"/>
      <c r="P886" s="283"/>
      <c r="Q886" s="283"/>
      <c r="R886" s="138"/>
      <c r="T886" s="169" t="s">
        <v>5</v>
      </c>
      <c r="U886" s="47" t="s">
        <v>45</v>
      </c>
      <c r="V886" s="39"/>
      <c r="W886" s="170">
        <f t="shared" si="46"/>
        <v>0</v>
      </c>
      <c r="X886" s="170">
        <v>0</v>
      </c>
      <c r="Y886" s="170">
        <f t="shared" si="47"/>
        <v>0</v>
      </c>
      <c r="Z886" s="170">
        <v>0</v>
      </c>
      <c r="AA886" s="171">
        <f t="shared" si="48"/>
        <v>0</v>
      </c>
      <c r="AR886" s="22" t="s">
        <v>1115</v>
      </c>
      <c r="AT886" s="22" t="s">
        <v>376</v>
      </c>
      <c r="AU886" s="22" t="s">
        <v>87</v>
      </c>
      <c r="AY886" s="22" t="s">
        <v>165</v>
      </c>
      <c r="BE886" s="109">
        <f t="shared" si="49"/>
        <v>0</v>
      </c>
      <c r="BF886" s="109">
        <f t="shared" si="50"/>
        <v>0</v>
      </c>
      <c r="BG886" s="109">
        <f t="shared" si="51"/>
        <v>0</v>
      </c>
      <c r="BH886" s="109">
        <f t="shared" si="52"/>
        <v>0</v>
      </c>
      <c r="BI886" s="109">
        <f t="shared" si="53"/>
        <v>0</v>
      </c>
      <c r="BJ886" s="22" t="s">
        <v>87</v>
      </c>
      <c r="BK886" s="172">
        <f t="shared" si="54"/>
        <v>0</v>
      </c>
      <c r="BL886" s="22" t="s">
        <v>1115</v>
      </c>
      <c r="BM886" s="22" t="s">
        <v>1214</v>
      </c>
    </row>
    <row r="887" spans="2:65" s="1" customFormat="1" ht="38.25" customHeight="1">
      <c r="B887" s="135"/>
      <c r="C887" s="164" t="s">
        <v>732</v>
      </c>
      <c r="D887" s="164" t="s">
        <v>166</v>
      </c>
      <c r="E887" s="165" t="s">
        <v>1215</v>
      </c>
      <c r="F887" s="281" t="s">
        <v>1216</v>
      </c>
      <c r="G887" s="281"/>
      <c r="H887" s="281"/>
      <c r="I887" s="281"/>
      <c r="J887" s="166" t="s">
        <v>218</v>
      </c>
      <c r="K887" s="167">
        <v>4</v>
      </c>
      <c r="L887" s="282">
        <v>0</v>
      </c>
      <c r="M887" s="282"/>
      <c r="N887" s="283">
        <f t="shared" si="45"/>
        <v>0</v>
      </c>
      <c r="O887" s="283"/>
      <c r="P887" s="283"/>
      <c r="Q887" s="283"/>
      <c r="R887" s="138"/>
      <c r="T887" s="169" t="s">
        <v>5</v>
      </c>
      <c r="U887" s="47" t="s">
        <v>45</v>
      </c>
      <c r="V887" s="39"/>
      <c r="W887" s="170">
        <f t="shared" si="46"/>
        <v>0</v>
      </c>
      <c r="X887" s="170">
        <v>0</v>
      </c>
      <c r="Y887" s="170">
        <f t="shared" si="47"/>
        <v>0</v>
      </c>
      <c r="Z887" s="170">
        <v>0</v>
      </c>
      <c r="AA887" s="171">
        <f t="shared" si="48"/>
        <v>0</v>
      </c>
      <c r="AR887" s="22" t="s">
        <v>1115</v>
      </c>
      <c r="AT887" s="22" t="s">
        <v>166</v>
      </c>
      <c r="AU887" s="22" t="s">
        <v>87</v>
      </c>
      <c r="AY887" s="22" t="s">
        <v>165</v>
      </c>
      <c r="BE887" s="109">
        <f t="shared" si="49"/>
        <v>0</v>
      </c>
      <c r="BF887" s="109">
        <f t="shared" si="50"/>
        <v>0</v>
      </c>
      <c r="BG887" s="109">
        <f t="shared" si="51"/>
        <v>0</v>
      </c>
      <c r="BH887" s="109">
        <f t="shared" si="52"/>
        <v>0</v>
      </c>
      <c r="BI887" s="109">
        <f t="shared" si="53"/>
        <v>0</v>
      </c>
      <c r="BJ887" s="22" t="s">
        <v>87</v>
      </c>
      <c r="BK887" s="172">
        <f t="shared" si="54"/>
        <v>0</v>
      </c>
      <c r="BL887" s="22" t="s">
        <v>1115</v>
      </c>
      <c r="BM887" s="22" t="s">
        <v>1217</v>
      </c>
    </row>
    <row r="888" spans="2:65" s="1" customFormat="1" ht="38.25" customHeight="1">
      <c r="B888" s="135"/>
      <c r="C888" s="164" t="s">
        <v>1218</v>
      </c>
      <c r="D888" s="164" t="s">
        <v>166</v>
      </c>
      <c r="E888" s="165" t="s">
        <v>1219</v>
      </c>
      <c r="F888" s="281" t="s">
        <v>1220</v>
      </c>
      <c r="G888" s="281"/>
      <c r="H888" s="281"/>
      <c r="I888" s="281"/>
      <c r="J888" s="166" t="s">
        <v>218</v>
      </c>
      <c r="K888" s="167">
        <v>13</v>
      </c>
      <c r="L888" s="282">
        <v>0</v>
      </c>
      <c r="M888" s="282"/>
      <c r="N888" s="283">
        <f t="shared" si="45"/>
        <v>0</v>
      </c>
      <c r="O888" s="283"/>
      <c r="P888" s="283"/>
      <c r="Q888" s="283"/>
      <c r="R888" s="138"/>
      <c r="T888" s="169" t="s">
        <v>5</v>
      </c>
      <c r="U888" s="47" t="s">
        <v>45</v>
      </c>
      <c r="V888" s="39"/>
      <c r="W888" s="170">
        <f t="shared" si="46"/>
        <v>0</v>
      </c>
      <c r="X888" s="170">
        <v>0</v>
      </c>
      <c r="Y888" s="170">
        <f t="shared" si="47"/>
        <v>0</v>
      </c>
      <c r="Z888" s="170">
        <v>0</v>
      </c>
      <c r="AA888" s="171">
        <f t="shared" si="48"/>
        <v>0</v>
      </c>
      <c r="AR888" s="22" t="s">
        <v>1115</v>
      </c>
      <c r="AT888" s="22" t="s">
        <v>166</v>
      </c>
      <c r="AU888" s="22" t="s">
        <v>87</v>
      </c>
      <c r="AY888" s="22" t="s">
        <v>165</v>
      </c>
      <c r="BE888" s="109">
        <f t="shared" si="49"/>
        <v>0</v>
      </c>
      <c r="BF888" s="109">
        <f t="shared" si="50"/>
        <v>0</v>
      </c>
      <c r="BG888" s="109">
        <f t="shared" si="51"/>
        <v>0</v>
      </c>
      <c r="BH888" s="109">
        <f t="shared" si="52"/>
        <v>0</v>
      </c>
      <c r="BI888" s="109">
        <f t="shared" si="53"/>
        <v>0</v>
      </c>
      <c r="BJ888" s="22" t="s">
        <v>87</v>
      </c>
      <c r="BK888" s="172">
        <f t="shared" si="54"/>
        <v>0</v>
      </c>
      <c r="BL888" s="22" t="s">
        <v>1115</v>
      </c>
      <c r="BM888" s="22" t="s">
        <v>1221</v>
      </c>
    </row>
    <row r="889" spans="2:65" s="1" customFormat="1" ht="25.5" customHeight="1">
      <c r="B889" s="135"/>
      <c r="C889" s="204" t="s">
        <v>736</v>
      </c>
      <c r="D889" s="204" t="s">
        <v>376</v>
      </c>
      <c r="E889" s="205" t="s">
        <v>1222</v>
      </c>
      <c r="F889" s="296" t="s">
        <v>1223</v>
      </c>
      <c r="G889" s="296"/>
      <c r="H889" s="296"/>
      <c r="I889" s="296"/>
      <c r="J889" s="206" t="s">
        <v>218</v>
      </c>
      <c r="K889" s="207">
        <v>13</v>
      </c>
      <c r="L889" s="297">
        <v>0</v>
      </c>
      <c r="M889" s="297"/>
      <c r="N889" s="298">
        <f t="shared" si="45"/>
        <v>0</v>
      </c>
      <c r="O889" s="283"/>
      <c r="P889" s="283"/>
      <c r="Q889" s="283"/>
      <c r="R889" s="138"/>
      <c r="T889" s="169" t="s">
        <v>5</v>
      </c>
      <c r="U889" s="47" t="s">
        <v>45</v>
      </c>
      <c r="V889" s="39"/>
      <c r="W889" s="170">
        <f t="shared" si="46"/>
        <v>0</v>
      </c>
      <c r="X889" s="170">
        <v>0</v>
      </c>
      <c r="Y889" s="170">
        <f t="shared" si="47"/>
        <v>0</v>
      </c>
      <c r="Z889" s="170">
        <v>0</v>
      </c>
      <c r="AA889" s="171">
        <f t="shared" si="48"/>
        <v>0</v>
      </c>
      <c r="AR889" s="22" t="s">
        <v>1115</v>
      </c>
      <c r="AT889" s="22" t="s">
        <v>376</v>
      </c>
      <c r="AU889" s="22" t="s">
        <v>87</v>
      </c>
      <c r="AY889" s="22" t="s">
        <v>165</v>
      </c>
      <c r="BE889" s="109">
        <f t="shared" si="49"/>
        <v>0</v>
      </c>
      <c r="BF889" s="109">
        <f t="shared" si="50"/>
        <v>0</v>
      </c>
      <c r="BG889" s="109">
        <f t="shared" si="51"/>
        <v>0</v>
      </c>
      <c r="BH889" s="109">
        <f t="shared" si="52"/>
        <v>0</v>
      </c>
      <c r="BI889" s="109">
        <f t="shared" si="53"/>
        <v>0</v>
      </c>
      <c r="BJ889" s="22" t="s">
        <v>87</v>
      </c>
      <c r="BK889" s="172">
        <f t="shared" si="54"/>
        <v>0</v>
      </c>
      <c r="BL889" s="22" t="s">
        <v>1115</v>
      </c>
      <c r="BM889" s="22" t="s">
        <v>1224</v>
      </c>
    </row>
    <row r="890" spans="2:65" s="1" customFormat="1" ht="25.5" customHeight="1">
      <c r="B890" s="135"/>
      <c r="C890" s="204" t="s">
        <v>1225</v>
      </c>
      <c r="D890" s="204" t="s">
        <v>376</v>
      </c>
      <c r="E890" s="205" t="s">
        <v>1226</v>
      </c>
      <c r="F890" s="296" t="s">
        <v>1227</v>
      </c>
      <c r="G890" s="296"/>
      <c r="H890" s="296"/>
      <c r="I890" s="296"/>
      <c r="J890" s="206" t="s">
        <v>218</v>
      </c>
      <c r="K890" s="207">
        <v>3</v>
      </c>
      <c r="L890" s="297">
        <v>0</v>
      </c>
      <c r="M890" s="297"/>
      <c r="N890" s="298">
        <f t="shared" ref="N890:N917" si="55">ROUND(L890*K890,3)</f>
        <v>0</v>
      </c>
      <c r="O890" s="283"/>
      <c r="P890" s="283"/>
      <c r="Q890" s="283"/>
      <c r="R890" s="138"/>
      <c r="T890" s="169" t="s">
        <v>5</v>
      </c>
      <c r="U890" s="47" t="s">
        <v>45</v>
      </c>
      <c r="V890" s="39"/>
      <c r="W890" s="170">
        <f t="shared" ref="W890:W921" si="56">V890*K890</f>
        <v>0</v>
      </c>
      <c r="X890" s="170">
        <v>0</v>
      </c>
      <c r="Y890" s="170">
        <f t="shared" ref="Y890:Y921" si="57">X890*K890</f>
        <v>0</v>
      </c>
      <c r="Z890" s="170">
        <v>0</v>
      </c>
      <c r="AA890" s="171">
        <f t="shared" ref="AA890:AA921" si="58">Z890*K890</f>
        <v>0</v>
      </c>
      <c r="AR890" s="22" t="s">
        <v>1115</v>
      </c>
      <c r="AT890" s="22" t="s">
        <v>376</v>
      </c>
      <c r="AU890" s="22" t="s">
        <v>87</v>
      </c>
      <c r="AY890" s="22" t="s">
        <v>165</v>
      </c>
      <c r="BE890" s="109">
        <f t="shared" ref="BE890:BE917" si="59">IF(U890="základná",N890,0)</f>
        <v>0</v>
      </c>
      <c r="BF890" s="109">
        <f t="shared" ref="BF890:BF917" si="60">IF(U890="znížená",N890,0)</f>
        <v>0</v>
      </c>
      <c r="BG890" s="109">
        <f t="shared" ref="BG890:BG917" si="61">IF(U890="zákl. prenesená",N890,0)</f>
        <v>0</v>
      </c>
      <c r="BH890" s="109">
        <f t="shared" ref="BH890:BH917" si="62">IF(U890="zníž. prenesená",N890,0)</f>
        <v>0</v>
      </c>
      <c r="BI890" s="109">
        <f t="shared" ref="BI890:BI917" si="63">IF(U890="nulová",N890,0)</f>
        <v>0</v>
      </c>
      <c r="BJ890" s="22" t="s">
        <v>87</v>
      </c>
      <c r="BK890" s="172">
        <f t="shared" ref="BK890:BK917" si="64">ROUND(L890*K890,3)</f>
        <v>0</v>
      </c>
      <c r="BL890" s="22" t="s">
        <v>1115</v>
      </c>
      <c r="BM890" s="22" t="s">
        <v>1228</v>
      </c>
    </row>
    <row r="891" spans="2:65" s="1" customFormat="1" ht="38.25" customHeight="1">
      <c r="B891" s="135"/>
      <c r="C891" s="164" t="s">
        <v>739</v>
      </c>
      <c r="D891" s="164" t="s">
        <v>166</v>
      </c>
      <c r="E891" s="165" t="s">
        <v>1229</v>
      </c>
      <c r="F891" s="281" t="s">
        <v>1230</v>
      </c>
      <c r="G891" s="281"/>
      <c r="H891" s="281"/>
      <c r="I891" s="281"/>
      <c r="J891" s="166" t="s">
        <v>218</v>
      </c>
      <c r="K891" s="167">
        <v>3</v>
      </c>
      <c r="L891" s="282">
        <v>0</v>
      </c>
      <c r="M891" s="282"/>
      <c r="N891" s="283">
        <f t="shared" si="55"/>
        <v>0</v>
      </c>
      <c r="O891" s="283"/>
      <c r="P891" s="283"/>
      <c r="Q891" s="283"/>
      <c r="R891" s="138"/>
      <c r="T891" s="169" t="s">
        <v>5</v>
      </c>
      <c r="U891" s="47" t="s">
        <v>45</v>
      </c>
      <c r="V891" s="39"/>
      <c r="W891" s="170">
        <f t="shared" si="56"/>
        <v>0</v>
      </c>
      <c r="X891" s="170">
        <v>0</v>
      </c>
      <c r="Y891" s="170">
        <f t="shared" si="57"/>
        <v>0</v>
      </c>
      <c r="Z891" s="170">
        <v>0</v>
      </c>
      <c r="AA891" s="171">
        <f t="shared" si="58"/>
        <v>0</v>
      </c>
      <c r="AR891" s="22" t="s">
        <v>1115</v>
      </c>
      <c r="AT891" s="22" t="s">
        <v>166</v>
      </c>
      <c r="AU891" s="22" t="s">
        <v>87</v>
      </c>
      <c r="AY891" s="22" t="s">
        <v>165</v>
      </c>
      <c r="BE891" s="109">
        <f t="shared" si="59"/>
        <v>0</v>
      </c>
      <c r="BF891" s="109">
        <f t="shared" si="60"/>
        <v>0</v>
      </c>
      <c r="BG891" s="109">
        <f t="shared" si="61"/>
        <v>0</v>
      </c>
      <c r="BH891" s="109">
        <f t="shared" si="62"/>
        <v>0</v>
      </c>
      <c r="BI891" s="109">
        <f t="shared" si="63"/>
        <v>0</v>
      </c>
      <c r="BJ891" s="22" t="s">
        <v>87</v>
      </c>
      <c r="BK891" s="172">
        <f t="shared" si="64"/>
        <v>0</v>
      </c>
      <c r="BL891" s="22" t="s">
        <v>1115</v>
      </c>
      <c r="BM891" s="22" t="s">
        <v>1231</v>
      </c>
    </row>
    <row r="892" spans="2:65" s="1" customFormat="1" ht="38.25" customHeight="1">
      <c r="B892" s="135"/>
      <c r="C892" s="204" t="s">
        <v>1232</v>
      </c>
      <c r="D892" s="204" t="s">
        <v>376</v>
      </c>
      <c r="E892" s="205" t="s">
        <v>1233</v>
      </c>
      <c r="F892" s="296" t="s">
        <v>1234</v>
      </c>
      <c r="G892" s="296"/>
      <c r="H892" s="296"/>
      <c r="I892" s="296"/>
      <c r="J892" s="206" t="s">
        <v>218</v>
      </c>
      <c r="K892" s="207">
        <v>3</v>
      </c>
      <c r="L892" s="297">
        <v>0</v>
      </c>
      <c r="M892" s="297"/>
      <c r="N892" s="298">
        <f t="shared" si="55"/>
        <v>0</v>
      </c>
      <c r="O892" s="283"/>
      <c r="P892" s="283"/>
      <c r="Q892" s="283"/>
      <c r="R892" s="138"/>
      <c r="T892" s="169" t="s">
        <v>5</v>
      </c>
      <c r="U892" s="47" t="s">
        <v>45</v>
      </c>
      <c r="V892" s="39"/>
      <c r="W892" s="170">
        <f t="shared" si="56"/>
        <v>0</v>
      </c>
      <c r="X892" s="170">
        <v>0</v>
      </c>
      <c r="Y892" s="170">
        <f t="shared" si="57"/>
        <v>0</v>
      </c>
      <c r="Z892" s="170">
        <v>0</v>
      </c>
      <c r="AA892" s="171">
        <f t="shared" si="58"/>
        <v>0</v>
      </c>
      <c r="AR892" s="22" t="s">
        <v>1115</v>
      </c>
      <c r="AT892" s="22" t="s">
        <v>376</v>
      </c>
      <c r="AU892" s="22" t="s">
        <v>87</v>
      </c>
      <c r="AY892" s="22" t="s">
        <v>165</v>
      </c>
      <c r="BE892" s="109">
        <f t="shared" si="59"/>
        <v>0</v>
      </c>
      <c r="BF892" s="109">
        <f t="shared" si="60"/>
        <v>0</v>
      </c>
      <c r="BG892" s="109">
        <f t="shared" si="61"/>
        <v>0</v>
      </c>
      <c r="BH892" s="109">
        <f t="shared" si="62"/>
        <v>0</v>
      </c>
      <c r="BI892" s="109">
        <f t="shared" si="63"/>
        <v>0</v>
      </c>
      <c r="BJ892" s="22" t="s">
        <v>87</v>
      </c>
      <c r="BK892" s="172">
        <f t="shared" si="64"/>
        <v>0</v>
      </c>
      <c r="BL892" s="22" t="s">
        <v>1115</v>
      </c>
      <c r="BM892" s="22" t="s">
        <v>1235</v>
      </c>
    </row>
    <row r="893" spans="2:65" s="1" customFormat="1" ht="16.5" customHeight="1">
      <c r="B893" s="135"/>
      <c r="C893" s="204" t="s">
        <v>743</v>
      </c>
      <c r="D893" s="204" t="s">
        <v>376</v>
      </c>
      <c r="E893" s="205" t="s">
        <v>1236</v>
      </c>
      <c r="F893" s="296" t="s">
        <v>1237</v>
      </c>
      <c r="G893" s="296"/>
      <c r="H893" s="296"/>
      <c r="I893" s="296"/>
      <c r="J893" s="206" t="s">
        <v>218</v>
      </c>
      <c r="K893" s="207">
        <v>3</v>
      </c>
      <c r="L893" s="297">
        <v>0</v>
      </c>
      <c r="M893" s="297"/>
      <c r="N893" s="298">
        <f t="shared" si="55"/>
        <v>0</v>
      </c>
      <c r="O893" s="283"/>
      <c r="P893" s="283"/>
      <c r="Q893" s="283"/>
      <c r="R893" s="138"/>
      <c r="T893" s="169" t="s">
        <v>5</v>
      </c>
      <c r="U893" s="47" t="s">
        <v>45</v>
      </c>
      <c r="V893" s="39"/>
      <c r="W893" s="170">
        <f t="shared" si="56"/>
        <v>0</v>
      </c>
      <c r="X893" s="170">
        <v>0</v>
      </c>
      <c r="Y893" s="170">
        <f t="shared" si="57"/>
        <v>0</v>
      </c>
      <c r="Z893" s="170">
        <v>0</v>
      </c>
      <c r="AA893" s="171">
        <f t="shared" si="58"/>
        <v>0</v>
      </c>
      <c r="AR893" s="22" t="s">
        <v>1115</v>
      </c>
      <c r="AT893" s="22" t="s">
        <v>376</v>
      </c>
      <c r="AU893" s="22" t="s">
        <v>87</v>
      </c>
      <c r="AY893" s="22" t="s">
        <v>165</v>
      </c>
      <c r="BE893" s="109">
        <f t="shared" si="59"/>
        <v>0</v>
      </c>
      <c r="BF893" s="109">
        <f t="shared" si="60"/>
        <v>0</v>
      </c>
      <c r="BG893" s="109">
        <f t="shared" si="61"/>
        <v>0</v>
      </c>
      <c r="BH893" s="109">
        <f t="shared" si="62"/>
        <v>0</v>
      </c>
      <c r="BI893" s="109">
        <f t="shared" si="63"/>
        <v>0</v>
      </c>
      <c r="BJ893" s="22" t="s">
        <v>87</v>
      </c>
      <c r="BK893" s="172">
        <f t="shared" si="64"/>
        <v>0</v>
      </c>
      <c r="BL893" s="22" t="s">
        <v>1115</v>
      </c>
      <c r="BM893" s="22" t="s">
        <v>1238</v>
      </c>
    </row>
    <row r="894" spans="2:65" s="1" customFormat="1" ht="25.5" customHeight="1">
      <c r="B894" s="135"/>
      <c r="C894" s="164" t="s">
        <v>1239</v>
      </c>
      <c r="D894" s="164" t="s">
        <v>166</v>
      </c>
      <c r="E894" s="165" t="s">
        <v>1240</v>
      </c>
      <c r="F894" s="281" t="s">
        <v>1241</v>
      </c>
      <c r="G894" s="281"/>
      <c r="H894" s="281"/>
      <c r="I894" s="281"/>
      <c r="J894" s="166" t="s">
        <v>218</v>
      </c>
      <c r="K894" s="167">
        <v>1</v>
      </c>
      <c r="L894" s="282">
        <v>0</v>
      </c>
      <c r="M894" s="282"/>
      <c r="N894" s="283">
        <f t="shared" si="55"/>
        <v>0</v>
      </c>
      <c r="O894" s="283"/>
      <c r="P894" s="283"/>
      <c r="Q894" s="283"/>
      <c r="R894" s="138"/>
      <c r="T894" s="169" t="s">
        <v>5</v>
      </c>
      <c r="U894" s="47" t="s">
        <v>45</v>
      </c>
      <c r="V894" s="39"/>
      <c r="W894" s="170">
        <f t="shared" si="56"/>
        <v>0</v>
      </c>
      <c r="X894" s="170">
        <v>0</v>
      </c>
      <c r="Y894" s="170">
        <f t="shared" si="57"/>
        <v>0</v>
      </c>
      <c r="Z894" s="170">
        <v>0</v>
      </c>
      <c r="AA894" s="171">
        <f t="shared" si="58"/>
        <v>0</v>
      </c>
      <c r="AR894" s="22" t="s">
        <v>1115</v>
      </c>
      <c r="AT894" s="22" t="s">
        <v>166</v>
      </c>
      <c r="AU894" s="22" t="s">
        <v>87</v>
      </c>
      <c r="AY894" s="22" t="s">
        <v>165</v>
      </c>
      <c r="BE894" s="109">
        <f t="shared" si="59"/>
        <v>0</v>
      </c>
      <c r="BF894" s="109">
        <f t="shared" si="60"/>
        <v>0</v>
      </c>
      <c r="BG894" s="109">
        <f t="shared" si="61"/>
        <v>0</v>
      </c>
      <c r="BH894" s="109">
        <f t="shared" si="62"/>
        <v>0</v>
      </c>
      <c r="BI894" s="109">
        <f t="shared" si="63"/>
        <v>0</v>
      </c>
      <c r="BJ894" s="22" t="s">
        <v>87</v>
      </c>
      <c r="BK894" s="172">
        <f t="shared" si="64"/>
        <v>0</v>
      </c>
      <c r="BL894" s="22" t="s">
        <v>1115</v>
      </c>
      <c r="BM894" s="22" t="s">
        <v>1242</v>
      </c>
    </row>
    <row r="895" spans="2:65" s="1" customFormat="1" ht="16.5" customHeight="1">
      <c r="B895" s="135"/>
      <c r="C895" s="204" t="s">
        <v>746</v>
      </c>
      <c r="D895" s="204" t="s">
        <v>376</v>
      </c>
      <c r="E895" s="205" t="s">
        <v>1243</v>
      </c>
      <c r="F895" s="296" t="s">
        <v>1244</v>
      </c>
      <c r="G895" s="296"/>
      <c r="H895" s="296"/>
      <c r="I895" s="296"/>
      <c r="J895" s="206" t="s">
        <v>218</v>
      </c>
      <c r="K895" s="207">
        <v>1</v>
      </c>
      <c r="L895" s="297">
        <v>0</v>
      </c>
      <c r="M895" s="297"/>
      <c r="N895" s="298">
        <f t="shared" si="55"/>
        <v>0</v>
      </c>
      <c r="O895" s="283"/>
      <c r="P895" s="283"/>
      <c r="Q895" s="283"/>
      <c r="R895" s="138"/>
      <c r="T895" s="169" t="s">
        <v>5</v>
      </c>
      <c r="U895" s="47" t="s">
        <v>45</v>
      </c>
      <c r="V895" s="39"/>
      <c r="W895" s="170">
        <f t="shared" si="56"/>
        <v>0</v>
      </c>
      <c r="X895" s="170">
        <v>0</v>
      </c>
      <c r="Y895" s="170">
        <f t="shared" si="57"/>
        <v>0</v>
      </c>
      <c r="Z895" s="170">
        <v>0</v>
      </c>
      <c r="AA895" s="171">
        <f t="shared" si="58"/>
        <v>0</v>
      </c>
      <c r="AR895" s="22" t="s">
        <v>1115</v>
      </c>
      <c r="AT895" s="22" t="s">
        <v>376</v>
      </c>
      <c r="AU895" s="22" t="s">
        <v>87</v>
      </c>
      <c r="AY895" s="22" t="s">
        <v>165</v>
      </c>
      <c r="BE895" s="109">
        <f t="shared" si="59"/>
        <v>0</v>
      </c>
      <c r="BF895" s="109">
        <f t="shared" si="60"/>
        <v>0</v>
      </c>
      <c r="BG895" s="109">
        <f t="shared" si="61"/>
        <v>0</v>
      </c>
      <c r="BH895" s="109">
        <f t="shared" si="62"/>
        <v>0</v>
      </c>
      <c r="BI895" s="109">
        <f t="shared" si="63"/>
        <v>0</v>
      </c>
      <c r="BJ895" s="22" t="s">
        <v>87</v>
      </c>
      <c r="BK895" s="172">
        <f t="shared" si="64"/>
        <v>0</v>
      </c>
      <c r="BL895" s="22" t="s">
        <v>1115</v>
      </c>
      <c r="BM895" s="22" t="s">
        <v>1245</v>
      </c>
    </row>
    <row r="896" spans="2:65" s="1" customFormat="1" ht="16.5" customHeight="1">
      <c r="B896" s="135"/>
      <c r="C896" s="164" t="s">
        <v>1246</v>
      </c>
      <c r="D896" s="164" t="s">
        <v>166</v>
      </c>
      <c r="E896" s="165" t="s">
        <v>1247</v>
      </c>
      <c r="F896" s="281" t="s">
        <v>1248</v>
      </c>
      <c r="G896" s="281"/>
      <c r="H896" s="281"/>
      <c r="I896" s="281"/>
      <c r="J896" s="166" t="s">
        <v>218</v>
      </c>
      <c r="K896" s="167">
        <v>1</v>
      </c>
      <c r="L896" s="282">
        <v>0</v>
      </c>
      <c r="M896" s="282"/>
      <c r="N896" s="283">
        <f t="shared" si="55"/>
        <v>0</v>
      </c>
      <c r="O896" s="283"/>
      <c r="P896" s="283"/>
      <c r="Q896" s="283"/>
      <c r="R896" s="138"/>
      <c r="T896" s="169" t="s">
        <v>5</v>
      </c>
      <c r="U896" s="47" t="s">
        <v>45</v>
      </c>
      <c r="V896" s="39"/>
      <c r="W896" s="170">
        <f t="shared" si="56"/>
        <v>0</v>
      </c>
      <c r="X896" s="170">
        <v>0</v>
      </c>
      <c r="Y896" s="170">
        <f t="shared" si="57"/>
        <v>0</v>
      </c>
      <c r="Z896" s="170">
        <v>0</v>
      </c>
      <c r="AA896" s="171">
        <f t="shared" si="58"/>
        <v>0</v>
      </c>
      <c r="AR896" s="22" t="s">
        <v>1115</v>
      </c>
      <c r="AT896" s="22" t="s">
        <v>166</v>
      </c>
      <c r="AU896" s="22" t="s">
        <v>87</v>
      </c>
      <c r="AY896" s="22" t="s">
        <v>165</v>
      </c>
      <c r="BE896" s="109">
        <f t="shared" si="59"/>
        <v>0</v>
      </c>
      <c r="BF896" s="109">
        <f t="shared" si="60"/>
        <v>0</v>
      </c>
      <c r="BG896" s="109">
        <f t="shared" si="61"/>
        <v>0</v>
      </c>
      <c r="BH896" s="109">
        <f t="shared" si="62"/>
        <v>0</v>
      </c>
      <c r="BI896" s="109">
        <f t="shared" si="63"/>
        <v>0</v>
      </c>
      <c r="BJ896" s="22" t="s">
        <v>87</v>
      </c>
      <c r="BK896" s="172">
        <f t="shared" si="64"/>
        <v>0</v>
      </c>
      <c r="BL896" s="22" t="s">
        <v>1115</v>
      </c>
      <c r="BM896" s="22" t="s">
        <v>1249</v>
      </c>
    </row>
    <row r="897" spans="2:65" s="1" customFormat="1" ht="38.25" customHeight="1">
      <c r="B897" s="135"/>
      <c r="C897" s="164" t="s">
        <v>750</v>
      </c>
      <c r="D897" s="164" t="s">
        <v>166</v>
      </c>
      <c r="E897" s="165" t="s">
        <v>1250</v>
      </c>
      <c r="F897" s="281" t="s">
        <v>1251</v>
      </c>
      <c r="G897" s="281"/>
      <c r="H897" s="281"/>
      <c r="I897" s="281"/>
      <c r="J897" s="166" t="s">
        <v>218</v>
      </c>
      <c r="K897" s="167">
        <v>7</v>
      </c>
      <c r="L897" s="282">
        <v>0</v>
      </c>
      <c r="M897" s="282"/>
      <c r="N897" s="283">
        <f t="shared" si="55"/>
        <v>0</v>
      </c>
      <c r="O897" s="283"/>
      <c r="P897" s="283"/>
      <c r="Q897" s="283"/>
      <c r="R897" s="138"/>
      <c r="T897" s="169" t="s">
        <v>5</v>
      </c>
      <c r="U897" s="47" t="s">
        <v>45</v>
      </c>
      <c r="V897" s="39"/>
      <c r="W897" s="170">
        <f t="shared" si="56"/>
        <v>0</v>
      </c>
      <c r="X897" s="170">
        <v>0</v>
      </c>
      <c r="Y897" s="170">
        <f t="shared" si="57"/>
        <v>0</v>
      </c>
      <c r="Z897" s="170">
        <v>0</v>
      </c>
      <c r="AA897" s="171">
        <f t="shared" si="58"/>
        <v>0</v>
      </c>
      <c r="AR897" s="22" t="s">
        <v>1115</v>
      </c>
      <c r="AT897" s="22" t="s">
        <v>166</v>
      </c>
      <c r="AU897" s="22" t="s">
        <v>87</v>
      </c>
      <c r="AY897" s="22" t="s">
        <v>165</v>
      </c>
      <c r="BE897" s="109">
        <f t="shared" si="59"/>
        <v>0</v>
      </c>
      <c r="BF897" s="109">
        <f t="shared" si="60"/>
        <v>0</v>
      </c>
      <c r="BG897" s="109">
        <f t="shared" si="61"/>
        <v>0</v>
      </c>
      <c r="BH897" s="109">
        <f t="shared" si="62"/>
        <v>0</v>
      </c>
      <c r="BI897" s="109">
        <f t="shared" si="63"/>
        <v>0</v>
      </c>
      <c r="BJ897" s="22" t="s">
        <v>87</v>
      </c>
      <c r="BK897" s="172">
        <f t="shared" si="64"/>
        <v>0</v>
      </c>
      <c r="BL897" s="22" t="s">
        <v>1115</v>
      </c>
      <c r="BM897" s="22" t="s">
        <v>1252</v>
      </c>
    </row>
    <row r="898" spans="2:65" s="1" customFormat="1" ht="38.25" customHeight="1">
      <c r="B898" s="135"/>
      <c r="C898" s="164" t="s">
        <v>1253</v>
      </c>
      <c r="D898" s="164" t="s">
        <v>166</v>
      </c>
      <c r="E898" s="165" t="s">
        <v>1254</v>
      </c>
      <c r="F898" s="281" t="s">
        <v>1255</v>
      </c>
      <c r="G898" s="281"/>
      <c r="H898" s="281"/>
      <c r="I898" s="281"/>
      <c r="J898" s="166" t="s">
        <v>218</v>
      </c>
      <c r="K898" s="167">
        <v>20</v>
      </c>
      <c r="L898" s="282">
        <v>0</v>
      </c>
      <c r="M898" s="282"/>
      <c r="N898" s="283">
        <f t="shared" si="55"/>
        <v>0</v>
      </c>
      <c r="O898" s="283"/>
      <c r="P898" s="283"/>
      <c r="Q898" s="283"/>
      <c r="R898" s="138"/>
      <c r="T898" s="169" t="s">
        <v>5</v>
      </c>
      <c r="U898" s="47" t="s">
        <v>45</v>
      </c>
      <c r="V898" s="39"/>
      <c r="W898" s="170">
        <f t="shared" si="56"/>
        <v>0</v>
      </c>
      <c r="X898" s="170">
        <v>0</v>
      </c>
      <c r="Y898" s="170">
        <f t="shared" si="57"/>
        <v>0</v>
      </c>
      <c r="Z898" s="170">
        <v>0</v>
      </c>
      <c r="AA898" s="171">
        <f t="shared" si="58"/>
        <v>0</v>
      </c>
      <c r="AR898" s="22" t="s">
        <v>1115</v>
      </c>
      <c r="AT898" s="22" t="s">
        <v>166</v>
      </c>
      <c r="AU898" s="22" t="s">
        <v>87</v>
      </c>
      <c r="AY898" s="22" t="s">
        <v>165</v>
      </c>
      <c r="BE898" s="109">
        <f t="shared" si="59"/>
        <v>0</v>
      </c>
      <c r="BF898" s="109">
        <f t="shared" si="60"/>
        <v>0</v>
      </c>
      <c r="BG898" s="109">
        <f t="shared" si="61"/>
        <v>0</v>
      </c>
      <c r="BH898" s="109">
        <f t="shared" si="62"/>
        <v>0</v>
      </c>
      <c r="BI898" s="109">
        <f t="shared" si="63"/>
        <v>0</v>
      </c>
      <c r="BJ898" s="22" t="s">
        <v>87</v>
      </c>
      <c r="BK898" s="172">
        <f t="shared" si="64"/>
        <v>0</v>
      </c>
      <c r="BL898" s="22" t="s">
        <v>1115</v>
      </c>
      <c r="BM898" s="22" t="s">
        <v>1256</v>
      </c>
    </row>
    <row r="899" spans="2:65" s="1" customFormat="1" ht="16.5" customHeight="1">
      <c r="B899" s="135"/>
      <c r="C899" s="164" t="s">
        <v>753</v>
      </c>
      <c r="D899" s="164" t="s">
        <v>166</v>
      </c>
      <c r="E899" s="165" t="s">
        <v>1257</v>
      </c>
      <c r="F899" s="281" t="s">
        <v>1258</v>
      </c>
      <c r="G899" s="281"/>
      <c r="H899" s="281"/>
      <c r="I899" s="281"/>
      <c r="J899" s="166" t="s">
        <v>218</v>
      </c>
      <c r="K899" s="167">
        <v>1</v>
      </c>
      <c r="L899" s="282">
        <v>0</v>
      </c>
      <c r="M899" s="282"/>
      <c r="N899" s="283">
        <f t="shared" si="55"/>
        <v>0</v>
      </c>
      <c r="O899" s="283"/>
      <c r="P899" s="283"/>
      <c r="Q899" s="283"/>
      <c r="R899" s="138"/>
      <c r="T899" s="169" t="s">
        <v>5</v>
      </c>
      <c r="U899" s="47" t="s">
        <v>45</v>
      </c>
      <c r="V899" s="39"/>
      <c r="W899" s="170">
        <f t="shared" si="56"/>
        <v>0</v>
      </c>
      <c r="X899" s="170">
        <v>0</v>
      </c>
      <c r="Y899" s="170">
        <f t="shared" si="57"/>
        <v>0</v>
      </c>
      <c r="Z899" s="170">
        <v>0</v>
      </c>
      <c r="AA899" s="171">
        <f t="shared" si="58"/>
        <v>0</v>
      </c>
      <c r="AR899" s="22" t="s">
        <v>1115</v>
      </c>
      <c r="AT899" s="22" t="s">
        <v>166</v>
      </c>
      <c r="AU899" s="22" t="s">
        <v>87</v>
      </c>
      <c r="AY899" s="22" t="s">
        <v>165</v>
      </c>
      <c r="BE899" s="109">
        <f t="shared" si="59"/>
        <v>0</v>
      </c>
      <c r="BF899" s="109">
        <f t="shared" si="60"/>
        <v>0</v>
      </c>
      <c r="BG899" s="109">
        <f t="shared" si="61"/>
        <v>0</v>
      </c>
      <c r="BH899" s="109">
        <f t="shared" si="62"/>
        <v>0</v>
      </c>
      <c r="BI899" s="109">
        <f t="shared" si="63"/>
        <v>0</v>
      </c>
      <c r="BJ899" s="22" t="s">
        <v>87</v>
      </c>
      <c r="BK899" s="172">
        <f t="shared" si="64"/>
        <v>0</v>
      </c>
      <c r="BL899" s="22" t="s">
        <v>1115</v>
      </c>
      <c r="BM899" s="22" t="s">
        <v>1259</v>
      </c>
    </row>
    <row r="900" spans="2:65" s="1" customFormat="1" ht="16.5" customHeight="1">
      <c r="B900" s="135"/>
      <c r="C900" s="204" t="s">
        <v>1260</v>
      </c>
      <c r="D900" s="204" t="s">
        <v>376</v>
      </c>
      <c r="E900" s="205" t="s">
        <v>1261</v>
      </c>
      <c r="F900" s="296" t="s">
        <v>1262</v>
      </c>
      <c r="G900" s="296"/>
      <c r="H900" s="296"/>
      <c r="I900" s="296"/>
      <c r="J900" s="206" t="s">
        <v>1263</v>
      </c>
      <c r="K900" s="207">
        <v>1</v>
      </c>
      <c r="L900" s="297">
        <v>0</v>
      </c>
      <c r="M900" s="297"/>
      <c r="N900" s="298">
        <f t="shared" si="55"/>
        <v>0</v>
      </c>
      <c r="O900" s="283"/>
      <c r="P900" s="283"/>
      <c r="Q900" s="283"/>
      <c r="R900" s="138"/>
      <c r="T900" s="169" t="s">
        <v>5</v>
      </c>
      <c r="U900" s="47" t="s">
        <v>45</v>
      </c>
      <c r="V900" s="39"/>
      <c r="W900" s="170">
        <f t="shared" si="56"/>
        <v>0</v>
      </c>
      <c r="X900" s="170">
        <v>0</v>
      </c>
      <c r="Y900" s="170">
        <f t="shared" si="57"/>
        <v>0</v>
      </c>
      <c r="Z900" s="170">
        <v>0</v>
      </c>
      <c r="AA900" s="171">
        <f t="shared" si="58"/>
        <v>0</v>
      </c>
      <c r="AR900" s="22" t="s">
        <v>1115</v>
      </c>
      <c r="AT900" s="22" t="s">
        <v>376</v>
      </c>
      <c r="AU900" s="22" t="s">
        <v>87</v>
      </c>
      <c r="AY900" s="22" t="s">
        <v>165</v>
      </c>
      <c r="BE900" s="109">
        <f t="shared" si="59"/>
        <v>0</v>
      </c>
      <c r="BF900" s="109">
        <f t="shared" si="60"/>
        <v>0</v>
      </c>
      <c r="BG900" s="109">
        <f t="shared" si="61"/>
        <v>0</v>
      </c>
      <c r="BH900" s="109">
        <f t="shared" si="62"/>
        <v>0</v>
      </c>
      <c r="BI900" s="109">
        <f t="shared" si="63"/>
        <v>0</v>
      </c>
      <c r="BJ900" s="22" t="s">
        <v>87</v>
      </c>
      <c r="BK900" s="172">
        <f t="shared" si="64"/>
        <v>0</v>
      </c>
      <c r="BL900" s="22" t="s">
        <v>1115</v>
      </c>
      <c r="BM900" s="22" t="s">
        <v>1264</v>
      </c>
    </row>
    <row r="901" spans="2:65" s="1" customFormat="1" ht="25.5" customHeight="1">
      <c r="B901" s="135"/>
      <c r="C901" s="164" t="s">
        <v>757</v>
      </c>
      <c r="D901" s="164" t="s">
        <v>166</v>
      </c>
      <c r="E901" s="165" t="s">
        <v>1265</v>
      </c>
      <c r="F901" s="281" t="s">
        <v>1266</v>
      </c>
      <c r="G901" s="281"/>
      <c r="H901" s="281"/>
      <c r="I901" s="281"/>
      <c r="J901" s="166" t="s">
        <v>399</v>
      </c>
      <c r="K901" s="167">
        <v>10</v>
      </c>
      <c r="L901" s="282">
        <v>0</v>
      </c>
      <c r="M901" s="282"/>
      <c r="N901" s="283">
        <f t="shared" si="55"/>
        <v>0</v>
      </c>
      <c r="O901" s="283"/>
      <c r="P901" s="283"/>
      <c r="Q901" s="283"/>
      <c r="R901" s="138"/>
      <c r="T901" s="169" t="s">
        <v>5</v>
      </c>
      <c r="U901" s="47" t="s">
        <v>45</v>
      </c>
      <c r="V901" s="39"/>
      <c r="W901" s="170">
        <f t="shared" si="56"/>
        <v>0</v>
      </c>
      <c r="X901" s="170">
        <v>0</v>
      </c>
      <c r="Y901" s="170">
        <f t="shared" si="57"/>
        <v>0</v>
      </c>
      <c r="Z901" s="170">
        <v>0</v>
      </c>
      <c r="AA901" s="171">
        <f t="shared" si="58"/>
        <v>0</v>
      </c>
      <c r="AR901" s="22" t="s">
        <v>1115</v>
      </c>
      <c r="AT901" s="22" t="s">
        <v>166</v>
      </c>
      <c r="AU901" s="22" t="s">
        <v>87</v>
      </c>
      <c r="AY901" s="22" t="s">
        <v>165</v>
      </c>
      <c r="BE901" s="109">
        <f t="shared" si="59"/>
        <v>0</v>
      </c>
      <c r="BF901" s="109">
        <f t="shared" si="60"/>
        <v>0</v>
      </c>
      <c r="BG901" s="109">
        <f t="shared" si="61"/>
        <v>0</v>
      </c>
      <c r="BH901" s="109">
        <f t="shared" si="62"/>
        <v>0</v>
      </c>
      <c r="BI901" s="109">
        <f t="shared" si="63"/>
        <v>0</v>
      </c>
      <c r="BJ901" s="22" t="s">
        <v>87</v>
      </c>
      <c r="BK901" s="172">
        <f t="shared" si="64"/>
        <v>0</v>
      </c>
      <c r="BL901" s="22" t="s">
        <v>1115</v>
      </c>
      <c r="BM901" s="22" t="s">
        <v>1267</v>
      </c>
    </row>
    <row r="902" spans="2:65" s="1" customFormat="1" ht="16.5" customHeight="1">
      <c r="B902" s="135"/>
      <c r="C902" s="204" t="s">
        <v>1268</v>
      </c>
      <c r="D902" s="204" t="s">
        <v>376</v>
      </c>
      <c r="E902" s="205" t="s">
        <v>1269</v>
      </c>
      <c r="F902" s="296" t="s">
        <v>1270</v>
      </c>
      <c r="G902" s="296"/>
      <c r="H902" s="296"/>
      <c r="I902" s="296"/>
      <c r="J902" s="206" t="s">
        <v>399</v>
      </c>
      <c r="K902" s="207">
        <v>10</v>
      </c>
      <c r="L902" s="297">
        <v>0</v>
      </c>
      <c r="M902" s="297"/>
      <c r="N902" s="298">
        <f t="shared" si="55"/>
        <v>0</v>
      </c>
      <c r="O902" s="283"/>
      <c r="P902" s="283"/>
      <c r="Q902" s="283"/>
      <c r="R902" s="138"/>
      <c r="T902" s="169" t="s">
        <v>5</v>
      </c>
      <c r="U902" s="47" t="s">
        <v>45</v>
      </c>
      <c r="V902" s="39"/>
      <c r="W902" s="170">
        <f t="shared" si="56"/>
        <v>0</v>
      </c>
      <c r="X902" s="170">
        <v>0</v>
      </c>
      <c r="Y902" s="170">
        <f t="shared" si="57"/>
        <v>0</v>
      </c>
      <c r="Z902" s="170">
        <v>0</v>
      </c>
      <c r="AA902" s="171">
        <f t="shared" si="58"/>
        <v>0</v>
      </c>
      <c r="AR902" s="22" t="s">
        <v>1115</v>
      </c>
      <c r="AT902" s="22" t="s">
        <v>376</v>
      </c>
      <c r="AU902" s="22" t="s">
        <v>87</v>
      </c>
      <c r="AY902" s="22" t="s">
        <v>165</v>
      </c>
      <c r="BE902" s="109">
        <f t="shared" si="59"/>
        <v>0</v>
      </c>
      <c r="BF902" s="109">
        <f t="shared" si="60"/>
        <v>0</v>
      </c>
      <c r="BG902" s="109">
        <f t="shared" si="61"/>
        <v>0</v>
      </c>
      <c r="BH902" s="109">
        <f t="shared" si="62"/>
        <v>0</v>
      </c>
      <c r="BI902" s="109">
        <f t="shared" si="63"/>
        <v>0</v>
      </c>
      <c r="BJ902" s="22" t="s">
        <v>87</v>
      </c>
      <c r="BK902" s="172">
        <f t="shared" si="64"/>
        <v>0</v>
      </c>
      <c r="BL902" s="22" t="s">
        <v>1115</v>
      </c>
      <c r="BM902" s="22" t="s">
        <v>1271</v>
      </c>
    </row>
    <row r="903" spans="2:65" s="1" customFormat="1" ht="25.5" customHeight="1">
      <c r="B903" s="135"/>
      <c r="C903" s="164" t="s">
        <v>760</v>
      </c>
      <c r="D903" s="164" t="s">
        <v>166</v>
      </c>
      <c r="E903" s="165" t="s">
        <v>1272</v>
      </c>
      <c r="F903" s="281" t="s">
        <v>1273</v>
      </c>
      <c r="G903" s="281"/>
      <c r="H903" s="281"/>
      <c r="I903" s="281"/>
      <c r="J903" s="166" t="s">
        <v>399</v>
      </c>
      <c r="K903" s="167">
        <v>50</v>
      </c>
      <c r="L903" s="282">
        <v>0</v>
      </c>
      <c r="M903" s="282"/>
      <c r="N903" s="283">
        <f t="shared" si="55"/>
        <v>0</v>
      </c>
      <c r="O903" s="283"/>
      <c r="P903" s="283"/>
      <c r="Q903" s="283"/>
      <c r="R903" s="138"/>
      <c r="T903" s="169" t="s">
        <v>5</v>
      </c>
      <c r="U903" s="47" t="s">
        <v>45</v>
      </c>
      <c r="V903" s="39"/>
      <c r="W903" s="170">
        <f t="shared" si="56"/>
        <v>0</v>
      </c>
      <c r="X903" s="170">
        <v>0</v>
      </c>
      <c r="Y903" s="170">
        <f t="shared" si="57"/>
        <v>0</v>
      </c>
      <c r="Z903" s="170">
        <v>0</v>
      </c>
      <c r="AA903" s="171">
        <f t="shared" si="58"/>
        <v>0</v>
      </c>
      <c r="AR903" s="22" t="s">
        <v>1115</v>
      </c>
      <c r="AT903" s="22" t="s">
        <v>166</v>
      </c>
      <c r="AU903" s="22" t="s">
        <v>87</v>
      </c>
      <c r="AY903" s="22" t="s">
        <v>165</v>
      </c>
      <c r="BE903" s="109">
        <f t="shared" si="59"/>
        <v>0</v>
      </c>
      <c r="BF903" s="109">
        <f t="shared" si="60"/>
        <v>0</v>
      </c>
      <c r="BG903" s="109">
        <f t="shared" si="61"/>
        <v>0</v>
      </c>
      <c r="BH903" s="109">
        <f t="shared" si="62"/>
        <v>0</v>
      </c>
      <c r="BI903" s="109">
        <f t="shared" si="63"/>
        <v>0</v>
      </c>
      <c r="BJ903" s="22" t="s">
        <v>87</v>
      </c>
      <c r="BK903" s="172">
        <f t="shared" si="64"/>
        <v>0</v>
      </c>
      <c r="BL903" s="22" t="s">
        <v>1115</v>
      </c>
      <c r="BM903" s="22" t="s">
        <v>1274</v>
      </c>
    </row>
    <row r="904" spans="2:65" s="1" customFormat="1" ht="25.5" customHeight="1">
      <c r="B904" s="135"/>
      <c r="C904" s="164" t="s">
        <v>1275</v>
      </c>
      <c r="D904" s="164" t="s">
        <v>166</v>
      </c>
      <c r="E904" s="165" t="s">
        <v>1276</v>
      </c>
      <c r="F904" s="281" t="s">
        <v>1277</v>
      </c>
      <c r="G904" s="281"/>
      <c r="H904" s="281"/>
      <c r="I904" s="281"/>
      <c r="J904" s="166" t="s">
        <v>399</v>
      </c>
      <c r="K904" s="167">
        <v>150</v>
      </c>
      <c r="L904" s="282">
        <v>0</v>
      </c>
      <c r="M904" s="282"/>
      <c r="N904" s="283">
        <f t="shared" si="55"/>
        <v>0</v>
      </c>
      <c r="O904" s="283"/>
      <c r="P904" s="283"/>
      <c r="Q904" s="283"/>
      <c r="R904" s="138"/>
      <c r="T904" s="169" t="s">
        <v>5</v>
      </c>
      <c r="U904" s="47" t="s">
        <v>45</v>
      </c>
      <c r="V904" s="39"/>
      <c r="W904" s="170">
        <f t="shared" si="56"/>
        <v>0</v>
      </c>
      <c r="X904" s="170">
        <v>0</v>
      </c>
      <c r="Y904" s="170">
        <f t="shared" si="57"/>
        <v>0</v>
      </c>
      <c r="Z904" s="170">
        <v>0</v>
      </c>
      <c r="AA904" s="171">
        <f t="shared" si="58"/>
        <v>0</v>
      </c>
      <c r="AR904" s="22" t="s">
        <v>1115</v>
      </c>
      <c r="AT904" s="22" t="s">
        <v>166</v>
      </c>
      <c r="AU904" s="22" t="s">
        <v>87</v>
      </c>
      <c r="AY904" s="22" t="s">
        <v>165</v>
      </c>
      <c r="BE904" s="109">
        <f t="shared" si="59"/>
        <v>0</v>
      </c>
      <c r="BF904" s="109">
        <f t="shared" si="60"/>
        <v>0</v>
      </c>
      <c r="BG904" s="109">
        <f t="shared" si="61"/>
        <v>0</v>
      </c>
      <c r="BH904" s="109">
        <f t="shared" si="62"/>
        <v>0</v>
      </c>
      <c r="BI904" s="109">
        <f t="shared" si="63"/>
        <v>0</v>
      </c>
      <c r="BJ904" s="22" t="s">
        <v>87</v>
      </c>
      <c r="BK904" s="172">
        <f t="shared" si="64"/>
        <v>0</v>
      </c>
      <c r="BL904" s="22" t="s">
        <v>1115</v>
      </c>
      <c r="BM904" s="22" t="s">
        <v>1278</v>
      </c>
    </row>
    <row r="905" spans="2:65" s="1" customFormat="1" ht="16.5" customHeight="1">
      <c r="B905" s="135"/>
      <c r="C905" s="204" t="s">
        <v>768</v>
      </c>
      <c r="D905" s="204" t="s">
        <v>376</v>
      </c>
      <c r="E905" s="205" t="s">
        <v>1279</v>
      </c>
      <c r="F905" s="296" t="s">
        <v>1280</v>
      </c>
      <c r="G905" s="296"/>
      <c r="H905" s="296"/>
      <c r="I905" s="296"/>
      <c r="J905" s="206" t="s">
        <v>399</v>
      </c>
      <c r="K905" s="207">
        <v>200</v>
      </c>
      <c r="L905" s="297">
        <v>0</v>
      </c>
      <c r="M905" s="297"/>
      <c r="N905" s="298">
        <f t="shared" si="55"/>
        <v>0</v>
      </c>
      <c r="O905" s="283"/>
      <c r="P905" s="283"/>
      <c r="Q905" s="283"/>
      <c r="R905" s="138"/>
      <c r="T905" s="169" t="s">
        <v>5</v>
      </c>
      <c r="U905" s="47" t="s">
        <v>45</v>
      </c>
      <c r="V905" s="39"/>
      <c r="W905" s="170">
        <f t="shared" si="56"/>
        <v>0</v>
      </c>
      <c r="X905" s="170">
        <v>0</v>
      </c>
      <c r="Y905" s="170">
        <f t="shared" si="57"/>
        <v>0</v>
      </c>
      <c r="Z905" s="170">
        <v>0</v>
      </c>
      <c r="AA905" s="171">
        <f t="shared" si="58"/>
        <v>0</v>
      </c>
      <c r="AR905" s="22" t="s">
        <v>1115</v>
      </c>
      <c r="AT905" s="22" t="s">
        <v>376</v>
      </c>
      <c r="AU905" s="22" t="s">
        <v>87</v>
      </c>
      <c r="AY905" s="22" t="s">
        <v>165</v>
      </c>
      <c r="BE905" s="109">
        <f t="shared" si="59"/>
        <v>0</v>
      </c>
      <c r="BF905" s="109">
        <f t="shared" si="60"/>
        <v>0</v>
      </c>
      <c r="BG905" s="109">
        <f t="shared" si="61"/>
        <v>0</v>
      </c>
      <c r="BH905" s="109">
        <f t="shared" si="62"/>
        <v>0</v>
      </c>
      <c r="BI905" s="109">
        <f t="shared" si="63"/>
        <v>0</v>
      </c>
      <c r="BJ905" s="22" t="s">
        <v>87</v>
      </c>
      <c r="BK905" s="172">
        <f t="shared" si="64"/>
        <v>0</v>
      </c>
      <c r="BL905" s="22" t="s">
        <v>1115</v>
      </c>
      <c r="BM905" s="22" t="s">
        <v>1281</v>
      </c>
    </row>
    <row r="906" spans="2:65" s="1" customFormat="1" ht="25.5" customHeight="1">
      <c r="B906" s="135"/>
      <c r="C906" s="164" t="s">
        <v>1282</v>
      </c>
      <c r="D906" s="164" t="s">
        <v>166</v>
      </c>
      <c r="E906" s="165" t="s">
        <v>1283</v>
      </c>
      <c r="F906" s="281" t="s">
        <v>1284</v>
      </c>
      <c r="G906" s="281"/>
      <c r="H906" s="281"/>
      <c r="I906" s="281"/>
      <c r="J906" s="166" t="s">
        <v>399</v>
      </c>
      <c r="K906" s="167">
        <v>150</v>
      </c>
      <c r="L906" s="282">
        <v>0</v>
      </c>
      <c r="M906" s="282"/>
      <c r="N906" s="283">
        <f t="shared" si="55"/>
        <v>0</v>
      </c>
      <c r="O906" s="283"/>
      <c r="P906" s="283"/>
      <c r="Q906" s="283"/>
      <c r="R906" s="138"/>
      <c r="T906" s="169" t="s">
        <v>5</v>
      </c>
      <c r="U906" s="47" t="s">
        <v>45</v>
      </c>
      <c r="V906" s="39"/>
      <c r="W906" s="170">
        <f t="shared" si="56"/>
        <v>0</v>
      </c>
      <c r="X906" s="170">
        <v>0</v>
      </c>
      <c r="Y906" s="170">
        <f t="shared" si="57"/>
        <v>0</v>
      </c>
      <c r="Z906" s="170">
        <v>0</v>
      </c>
      <c r="AA906" s="171">
        <f t="shared" si="58"/>
        <v>0</v>
      </c>
      <c r="AR906" s="22" t="s">
        <v>1115</v>
      </c>
      <c r="AT906" s="22" t="s">
        <v>166</v>
      </c>
      <c r="AU906" s="22" t="s">
        <v>87</v>
      </c>
      <c r="AY906" s="22" t="s">
        <v>165</v>
      </c>
      <c r="BE906" s="109">
        <f t="shared" si="59"/>
        <v>0</v>
      </c>
      <c r="BF906" s="109">
        <f t="shared" si="60"/>
        <v>0</v>
      </c>
      <c r="BG906" s="109">
        <f t="shared" si="61"/>
        <v>0</v>
      </c>
      <c r="BH906" s="109">
        <f t="shared" si="62"/>
        <v>0</v>
      </c>
      <c r="BI906" s="109">
        <f t="shared" si="63"/>
        <v>0</v>
      </c>
      <c r="BJ906" s="22" t="s">
        <v>87</v>
      </c>
      <c r="BK906" s="172">
        <f t="shared" si="64"/>
        <v>0</v>
      </c>
      <c r="BL906" s="22" t="s">
        <v>1115</v>
      </c>
      <c r="BM906" s="22" t="s">
        <v>1285</v>
      </c>
    </row>
    <row r="907" spans="2:65" s="1" customFormat="1" ht="16.5" customHeight="1">
      <c r="B907" s="135"/>
      <c r="C907" s="204" t="s">
        <v>773</v>
      </c>
      <c r="D907" s="204" t="s">
        <v>376</v>
      </c>
      <c r="E907" s="205" t="s">
        <v>1286</v>
      </c>
      <c r="F907" s="296" t="s">
        <v>1287</v>
      </c>
      <c r="G907" s="296"/>
      <c r="H907" s="296"/>
      <c r="I907" s="296"/>
      <c r="J907" s="206" t="s">
        <v>399</v>
      </c>
      <c r="K907" s="207">
        <v>150</v>
      </c>
      <c r="L907" s="297">
        <v>0</v>
      </c>
      <c r="M907" s="297"/>
      <c r="N907" s="298">
        <f t="shared" si="55"/>
        <v>0</v>
      </c>
      <c r="O907" s="283"/>
      <c r="P907" s="283"/>
      <c r="Q907" s="283"/>
      <c r="R907" s="138"/>
      <c r="T907" s="169" t="s">
        <v>5</v>
      </c>
      <c r="U907" s="47" t="s">
        <v>45</v>
      </c>
      <c r="V907" s="39"/>
      <c r="W907" s="170">
        <f t="shared" si="56"/>
        <v>0</v>
      </c>
      <c r="X907" s="170">
        <v>0</v>
      </c>
      <c r="Y907" s="170">
        <f t="shared" si="57"/>
        <v>0</v>
      </c>
      <c r="Z907" s="170">
        <v>0</v>
      </c>
      <c r="AA907" s="171">
        <f t="shared" si="58"/>
        <v>0</v>
      </c>
      <c r="AR907" s="22" t="s">
        <v>1115</v>
      </c>
      <c r="AT907" s="22" t="s">
        <v>376</v>
      </c>
      <c r="AU907" s="22" t="s">
        <v>87</v>
      </c>
      <c r="AY907" s="22" t="s">
        <v>165</v>
      </c>
      <c r="BE907" s="109">
        <f t="shared" si="59"/>
        <v>0</v>
      </c>
      <c r="BF907" s="109">
        <f t="shared" si="60"/>
        <v>0</v>
      </c>
      <c r="BG907" s="109">
        <f t="shared" si="61"/>
        <v>0</v>
      </c>
      <c r="BH907" s="109">
        <f t="shared" si="62"/>
        <v>0</v>
      </c>
      <c r="BI907" s="109">
        <f t="shared" si="63"/>
        <v>0</v>
      </c>
      <c r="BJ907" s="22" t="s">
        <v>87</v>
      </c>
      <c r="BK907" s="172">
        <f t="shared" si="64"/>
        <v>0</v>
      </c>
      <c r="BL907" s="22" t="s">
        <v>1115</v>
      </c>
      <c r="BM907" s="22" t="s">
        <v>1288</v>
      </c>
    </row>
    <row r="908" spans="2:65" s="1" customFormat="1" ht="25.5" customHeight="1">
      <c r="B908" s="135"/>
      <c r="C908" s="164" t="s">
        <v>1289</v>
      </c>
      <c r="D908" s="164" t="s">
        <v>166</v>
      </c>
      <c r="E908" s="165" t="s">
        <v>1290</v>
      </c>
      <c r="F908" s="281" t="s">
        <v>1291</v>
      </c>
      <c r="G908" s="281"/>
      <c r="H908" s="281"/>
      <c r="I908" s="281"/>
      <c r="J908" s="166" t="s">
        <v>399</v>
      </c>
      <c r="K908" s="167">
        <v>40</v>
      </c>
      <c r="L908" s="282">
        <v>0</v>
      </c>
      <c r="M908" s="282"/>
      <c r="N908" s="283">
        <f t="shared" si="55"/>
        <v>0</v>
      </c>
      <c r="O908" s="283"/>
      <c r="P908" s="283"/>
      <c r="Q908" s="283"/>
      <c r="R908" s="138"/>
      <c r="T908" s="169" t="s">
        <v>5</v>
      </c>
      <c r="U908" s="47" t="s">
        <v>45</v>
      </c>
      <c r="V908" s="39"/>
      <c r="W908" s="170">
        <f t="shared" si="56"/>
        <v>0</v>
      </c>
      <c r="X908" s="170">
        <v>0</v>
      </c>
      <c r="Y908" s="170">
        <f t="shared" si="57"/>
        <v>0</v>
      </c>
      <c r="Z908" s="170">
        <v>0</v>
      </c>
      <c r="AA908" s="171">
        <f t="shared" si="58"/>
        <v>0</v>
      </c>
      <c r="AR908" s="22" t="s">
        <v>1115</v>
      </c>
      <c r="AT908" s="22" t="s">
        <v>166</v>
      </c>
      <c r="AU908" s="22" t="s">
        <v>87</v>
      </c>
      <c r="AY908" s="22" t="s">
        <v>165</v>
      </c>
      <c r="BE908" s="109">
        <f t="shared" si="59"/>
        <v>0</v>
      </c>
      <c r="BF908" s="109">
        <f t="shared" si="60"/>
        <v>0</v>
      </c>
      <c r="BG908" s="109">
        <f t="shared" si="61"/>
        <v>0</v>
      </c>
      <c r="BH908" s="109">
        <f t="shared" si="62"/>
        <v>0</v>
      </c>
      <c r="BI908" s="109">
        <f t="shared" si="63"/>
        <v>0</v>
      </c>
      <c r="BJ908" s="22" t="s">
        <v>87</v>
      </c>
      <c r="BK908" s="172">
        <f t="shared" si="64"/>
        <v>0</v>
      </c>
      <c r="BL908" s="22" t="s">
        <v>1115</v>
      </c>
      <c r="BM908" s="22" t="s">
        <v>1292</v>
      </c>
    </row>
    <row r="909" spans="2:65" s="1" customFormat="1" ht="16.5" customHeight="1">
      <c r="B909" s="135"/>
      <c r="C909" s="204" t="s">
        <v>777</v>
      </c>
      <c r="D909" s="204" t="s">
        <v>376</v>
      </c>
      <c r="E909" s="205" t="s">
        <v>1293</v>
      </c>
      <c r="F909" s="296" t="s">
        <v>1294</v>
      </c>
      <c r="G909" s="296"/>
      <c r="H909" s="296"/>
      <c r="I909" s="296"/>
      <c r="J909" s="206" t="s">
        <v>399</v>
      </c>
      <c r="K909" s="207">
        <v>40</v>
      </c>
      <c r="L909" s="297">
        <v>0</v>
      </c>
      <c r="M909" s="297"/>
      <c r="N909" s="298">
        <f t="shared" si="55"/>
        <v>0</v>
      </c>
      <c r="O909" s="283"/>
      <c r="P909" s="283"/>
      <c r="Q909" s="283"/>
      <c r="R909" s="138"/>
      <c r="T909" s="169" t="s">
        <v>5</v>
      </c>
      <c r="U909" s="47" t="s">
        <v>45</v>
      </c>
      <c r="V909" s="39"/>
      <c r="W909" s="170">
        <f t="shared" si="56"/>
        <v>0</v>
      </c>
      <c r="X909" s="170">
        <v>0</v>
      </c>
      <c r="Y909" s="170">
        <f t="shared" si="57"/>
        <v>0</v>
      </c>
      <c r="Z909" s="170">
        <v>0</v>
      </c>
      <c r="AA909" s="171">
        <f t="shared" si="58"/>
        <v>0</v>
      </c>
      <c r="AR909" s="22" t="s">
        <v>1115</v>
      </c>
      <c r="AT909" s="22" t="s">
        <v>376</v>
      </c>
      <c r="AU909" s="22" t="s">
        <v>87</v>
      </c>
      <c r="AY909" s="22" t="s">
        <v>165</v>
      </c>
      <c r="BE909" s="109">
        <f t="shared" si="59"/>
        <v>0</v>
      </c>
      <c r="BF909" s="109">
        <f t="shared" si="60"/>
        <v>0</v>
      </c>
      <c r="BG909" s="109">
        <f t="shared" si="61"/>
        <v>0</v>
      </c>
      <c r="BH909" s="109">
        <f t="shared" si="62"/>
        <v>0</v>
      </c>
      <c r="BI909" s="109">
        <f t="shared" si="63"/>
        <v>0</v>
      </c>
      <c r="BJ909" s="22" t="s">
        <v>87</v>
      </c>
      <c r="BK909" s="172">
        <f t="shared" si="64"/>
        <v>0</v>
      </c>
      <c r="BL909" s="22" t="s">
        <v>1115</v>
      </c>
      <c r="BM909" s="22" t="s">
        <v>1295</v>
      </c>
    </row>
    <row r="910" spans="2:65" s="1" customFormat="1" ht="25.5" customHeight="1">
      <c r="B910" s="135"/>
      <c r="C910" s="164" t="s">
        <v>1296</v>
      </c>
      <c r="D910" s="164" t="s">
        <v>166</v>
      </c>
      <c r="E910" s="165" t="s">
        <v>1297</v>
      </c>
      <c r="F910" s="281" t="s">
        <v>1298</v>
      </c>
      <c r="G910" s="281"/>
      <c r="H910" s="281"/>
      <c r="I910" s="281"/>
      <c r="J910" s="166" t="s">
        <v>218</v>
      </c>
      <c r="K910" s="167">
        <v>14</v>
      </c>
      <c r="L910" s="282">
        <v>0</v>
      </c>
      <c r="M910" s="282"/>
      <c r="N910" s="283">
        <f t="shared" si="55"/>
        <v>0</v>
      </c>
      <c r="O910" s="283"/>
      <c r="P910" s="283"/>
      <c r="Q910" s="283"/>
      <c r="R910" s="138"/>
      <c r="T910" s="169" t="s">
        <v>5</v>
      </c>
      <c r="U910" s="47" t="s">
        <v>45</v>
      </c>
      <c r="V910" s="39"/>
      <c r="W910" s="170">
        <f t="shared" si="56"/>
        <v>0</v>
      </c>
      <c r="X910" s="170">
        <v>0</v>
      </c>
      <c r="Y910" s="170">
        <f t="shared" si="57"/>
        <v>0</v>
      </c>
      <c r="Z910" s="170">
        <v>0</v>
      </c>
      <c r="AA910" s="171">
        <f t="shared" si="58"/>
        <v>0</v>
      </c>
      <c r="AR910" s="22" t="s">
        <v>1115</v>
      </c>
      <c r="AT910" s="22" t="s">
        <v>166</v>
      </c>
      <c r="AU910" s="22" t="s">
        <v>87</v>
      </c>
      <c r="AY910" s="22" t="s">
        <v>165</v>
      </c>
      <c r="BE910" s="109">
        <f t="shared" si="59"/>
        <v>0</v>
      </c>
      <c r="BF910" s="109">
        <f t="shared" si="60"/>
        <v>0</v>
      </c>
      <c r="BG910" s="109">
        <f t="shared" si="61"/>
        <v>0</v>
      </c>
      <c r="BH910" s="109">
        <f t="shared" si="62"/>
        <v>0</v>
      </c>
      <c r="BI910" s="109">
        <f t="shared" si="63"/>
        <v>0</v>
      </c>
      <c r="BJ910" s="22" t="s">
        <v>87</v>
      </c>
      <c r="BK910" s="172">
        <f t="shared" si="64"/>
        <v>0</v>
      </c>
      <c r="BL910" s="22" t="s">
        <v>1115</v>
      </c>
      <c r="BM910" s="22" t="s">
        <v>1299</v>
      </c>
    </row>
    <row r="911" spans="2:65" s="1" customFormat="1" ht="16.5" customHeight="1">
      <c r="B911" s="135"/>
      <c r="C911" s="204" t="s">
        <v>781</v>
      </c>
      <c r="D911" s="204" t="s">
        <v>376</v>
      </c>
      <c r="E911" s="205" t="s">
        <v>1300</v>
      </c>
      <c r="F911" s="296" t="s">
        <v>1301</v>
      </c>
      <c r="G911" s="296"/>
      <c r="H911" s="296"/>
      <c r="I911" s="296"/>
      <c r="J911" s="206" t="s">
        <v>218</v>
      </c>
      <c r="K911" s="207">
        <v>14</v>
      </c>
      <c r="L911" s="297">
        <v>0</v>
      </c>
      <c r="M911" s="297"/>
      <c r="N911" s="298">
        <f t="shared" si="55"/>
        <v>0</v>
      </c>
      <c r="O911" s="283"/>
      <c r="P911" s="283"/>
      <c r="Q911" s="283"/>
      <c r="R911" s="138"/>
      <c r="T911" s="169" t="s">
        <v>5</v>
      </c>
      <c r="U911" s="47" t="s">
        <v>45</v>
      </c>
      <c r="V911" s="39"/>
      <c r="W911" s="170">
        <f t="shared" si="56"/>
        <v>0</v>
      </c>
      <c r="X911" s="170">
        <v>0</v>
      </c>
      <c r="Y911" s="170">
        <f t="shared" si="57"/>
        <v>0</v>
      </c>
      <c r="Z911" s="170">
        <v>0</v>
      </c>
      <c r="AA911" s="171">
        <f t="shared" si="58"/>
        <v>0</v>
      </c>
      <c r="AR911" s="22" t="s">
        <v>1115</v>
      </c>
      <c r="AT911" s="22" t="s">
        <v>376</v>
      </c>
      <c r="AU911" s="22" t="s">
        <v>87</v>
      </c>
      <c r="AY911" s="22" t="s">
        <v>165</v>
      </c>
      <c r="BE911" s="109">
        <f t="shared" si="59"/>
        <v>0</v>
      </c>
      <c r="BF911" s="109">
        <f t="shared" si="60"/>
        <v>0</v>
      </c>
      <c r="BG911" s="109">
        <f t="shared" si="61"/>
        <v>0</v>
      </c>
      <c r="BH911" s="109">
        <f t="shared" si="62"/>
        <v>0</v>
      </c>
      <c r="BI911" s="109">
        <f t="shared" si="63"/>
        <v>0</v>
      </c>
      <c r="BJ911" s="22" t="s">
        <v>87</v>
      </c>
      <c r="BK911" s="172">
        <f t="shared" si="64"/>
        <v>0</v>
      </c>
      <c r="BL911" s="22" t="s">
        <v>1115</v>
      </c>
      <c r="BM911" s="22" t="s">
        <v>1302</v>
      </c>
    </row>
    <row r="912" spans="2:65" s="1" customFormat="1" ht="25.5" customHeight="1">
      <c r="B912" s="135"/>
      <c r="C912" s="164" t="s">
        <v>1303</v>
      </c>
      <c r="D912" s="164" t="s">
        <v>166</v>
      </c>
      <c r="E912" s="165" t="s">
        <v>1304</v>
      </c>
      <c r="F912" s="281" t="s">
        <v>1305</v>
      </c>
      <c r="G912" s="281"/>
      <c r="H912" s="281"/>
      <c r="I912" s="281"/>
      <c r="J912" s="166" t="s">
        <v>1306</v>
      </c>
      <c r="K912" s="167">
        <v>4</v>
      </c>
      <c r="L912" s="282">
        <v>0</v>
      </c>
      <c r="M912" s="282"/>
      <c r="N912" s="283">
        <f t="shared" si="55"/>
        <v>0</v>
      </c>
      <c r="O912" s="283"/>
      <c r="P912" s="283"/>
      <c r="Q912" s="283"/>
      <c r="R912" s="138"/>
      <c r="T912" s="169" t="s">
        <v>5</v>
      </c>
      <c r="U912" s="47" t="s">
        <v>45</v>
      </c>
      <c r="V912" s="39"/>
      <c r="W912" s="170">
        <f t="shared" si="56"/>
        <v>0</v>
      </c>
      <c r="X912" s="170">
        <v>0</v>
      </c>
      <c r="Y912" s="170">
        <f t="shared" si="57"/>
        <v>0</v>
      </c>
      <c r="Z912" s="170">
        <v>0</v>
      </c>
      <c r="AA912" s="171">
        <f t="shared" si="58"/>
        <v>0</v>
      </c>
      <c r="AR912" s="22" t="s">
        <v>1115</v>
      </c>
      <c r="AT912" s="22" t="s">
        <v>166</v>
      </c>
      <c r="AU912" s="22" t="s">
        <v>87</v>
      </c>
      <c r="AY912" s="22" t="s">
        <v>165</v>
      </c>
      <c r="BE912" s="109">
        <f t="shared" si="59"/>
        <v>0</v>
      </c>
      <c r="BF912" s="109">
        <f t="shared" si="60"/>
        <v>0</v>
      </c>
      <c r="BG912" s="109">
        <f t="shared" si="61"/>
        <v>0</v>
      </c>
      <c r="BH912" s="109">
        <f t="shared" si="62"/>
        <v>0</v>
      </c>
      <c r="BI912" s="109">
        <f t="shared" si="63"/>
        <v>0</v>
      </c>
      <c r="BJ912" s="22" t="s">
        <v>87</v>
      </c>
      <c r="BK912" s="172">
        <f t="shared" si="64"/>
        <v>0</v>
      </c>
      <c r="BL912" s="22" t="s">
        <v>1115</v>
      </c>
      <c r="BM912" s="22" t="s">
        <v>1307</v>
      </c>
    </row>
    <row r="913" spans="2:65" s="1" customFormat="1" ht="16.5" customHeight="1">
      <c r="B913" s="135"/>
      <c r="C913" s="164" t="s">
        <v>786</v>
      </c>
      <c r="D913" s="164" t="s">
        <v>166</v>
      </c>
      <c r="E913" s="165" t="s">
        <v>1308</v>
      </c>
      <c r="F913" s="281" t="s">
        <v>1309</v>
      </c>
      <c r="G913" s="281"/>
      <c r="H913" s="281"/>
      <c r="I913" s="281"/>
      <c r="J913" s="166" t="s">
        <v>1306</v>
      </c>
      <c r="K913" s="167">
        <v>1</v>
      </c>
      <c r="L913" s="282">
        <v>0</v>
      </c>
      <c r="M913" s="282"/>
      <c r="N913" s="283">
        <f t="shared" si="55"/>
        <v>0</v>
      </c>
      <c r="O913" s="283"/>
      <c r="P913" s="283"/>
      <c r="Q913" s="283"/>
      <c r="R913" s="138"/>
      <c r="T913" s="169" t="s">
        <v>5</v>
      </c>
      <c r="U913" s="47" t="s">
        <v>45</v>
      </c>
      <c r="V913" s="39"/>
      <c r="W913" s="170">
        <f t="shared" si="56"/>
        <v>0</v>
      </c>
      <c r="X913" s="170">
        <v>0</v>
      </c>
      <c r="Y913" s="170">
        <f t="shared" si="57"/>
        <v>0</v>
      </c>
      <c r="Z913" s="170">
        <v>0</v>
      </c>
      <c r="AA913" s="171">
        <f t="shared" si="58"/>
        <v>0</v>
      </c>
      <c r="AR913" s="22" t="s">
        <v>1115</v>
      </c>
      <c r="AT913" s="22" t="s">
        <v>166</v>
      </c>
      <c r="AU913" s="22" t="s">
        <v>87</v>
      </c>
      <c r="AY913" s="22" t="s">
        <v>165</v>
      </c>
      <c r="BE913" s="109">
        <f t="shared" si="59"/>
        <v>0</v>
      </c>
      <c r="BF913" s="109">
        <f t="shared" si="60"/>
        <v>0</v>
      </c>
      <c r="BG913" s="109">
        <f t="shared" si="61"/>
        <v>0</v>
      </c>
      <c r="BH913" s="109">
        <f t="shared" si="62"/>
        <v>0</v>
      </c>
      <c r="BI913" s="109">
        <f t="shared" si="63"/>
        <v>0</v>
      </c>
      <c r="BJ913" s="22" t="s">
        <v>87</v>
      </c>
      <c r="BK913" s="172">
        <f t="shared" si="64"/>
        <v>0</v>
      </c>
      <c r="BL913" s="22" t="s">
        <v>1115</v>
      </c>
      <c r="BM913" s="22" t="s">
        <v>1310</v>
      </c>
    </row>
    <row r="914" spans="2:65" s="1" customFormat="1" ht="16.5" customHeight="1">
      <c r="B914" s="135"/>
      <c r="C914" s="164" t="s">
        <v>1311</v>
      </c>
      <c r="D914" s="164" t="s">
        <v>166</v>
      </c>
      <c r="E914" s="165" t="s">
        <v>1312</v>
      </c>
      <c r="F914" s="281" t="s">
        <v>1313</v>
      </c>
      <c r="G914" s="281"/>
      <c r="H914" s="281"/>
      <c r="I914" s="281"/>
      <c r="J914" s="166" t="s">
        <v>1306</v>
      </c>
      <c r="K914" s="167">
        <v>4</v>
      </c>
      <c r="L914" s="282">
        <v>0</v>
      </c>
      <c r="M914" s="282"/>
      <c r="N914" s="283">
        <f t="shared" si="55"/>
        <v>0</v>
      </c>
      <c r="O914" s="283"/>
      <c r="P914" s="283"/>
      <c r="Q914" s="283"/>
      <c r="R914" s="138"/>
      <c r="T914" s="169" t="s">
        <v>5</v>
      </c>
      <c r="U914" s="47" t="s">
        <v>45</v>
      </c>
      <c r="V914" s="39"/>
      <c r="W914" s="170">
        <f t="shared" si="56"/>
        <v>0</v>
      </c>
      <c r="X914" s="170">
        <v>0</v>
      </c>
      <c r="Y914" s="170">
        <f t="shared" si="57"/>
        <v>0</v>
      </c>
      <c r="Z914" s="170">
        <v>0</v>
      </c>
      <c r="AA914" s="171">
        <f t="shared" si="58"/>
        <v>0</v>
      </c>
      <c r="AR914" s="22" t="s">
        <v>1115</v>
      </c>
      <c r="AT914" s="22" t="s">
        <v>166</v>
      </c>
      <c r="AU914" s="22" t="s">
        <v>87</v>
      </c>
      <c r="AY914" s="22" t="s">
        <v>165</v>
      </c>
      <c r="BE914" s="109">
        <f t="shared" si="59"/>
        <v>0</v>
      </c>
      <c r="BF914" s="109">
        <f t="shared" si="60"/>
        <v>0</v>
      </c>
      <c r="BG914" s="109">
        <f t="shared" si="61"/>
        <v>0</v>
      </c>
      <c r="BH914" s="109">
        <f t="shared" si="62"/>
        <v>0</v>
      </c>
      <c r="BI914" s="109">
        <f t="shared" si="63"/>
        <v>0</v>
      </c>
      <c r="BJ914" s="22" t="s">
        <v>87</v>
      </c>
      <c r="BK914" s="172">
        <f t="shared" si="64"/>
        <v>0</v>
      </c>
      <c r="BL914" s="22" t="s">
        <v>1115</v>
      </c>
      <c r="BM914" s="22" t="s">
        <v>1314</v>
      </c>
    </row>
    <row r="915" spans="2:65" s="1" customFormat="1" ht="16.5" customHeight="1">
      <c r="B915" s="135"/>
      <c r="C915" s="164" t="s">
        <v>789</v>
      </c>
      <c r="D915" s="164" t="s">
        <v>166</v>
      </c>
      <c r="E915" s="165" t="s">
        <v>1315</v>
      </c>
      <c r="F915" s="281" t="s">
        <v>1316</v>
      </c>
      <c r="G915" s="281"/>
      <c r="H915" s="281"/>
      <c r="I915" s="281"/>
      <c r="J915" s="166" t="s">
        <v>1306</v>
      </c>
      <c r="K915" s="167">
        <v>4</v>
      </c>
      <c r="L915" s="282">
        <v>0</v>
      </c>
      <c r="M915" s="282"/>
      <c r="N915" s="283">
        <f t="shared" si="55"/>
        <v>0</v>
      </c>
      <c r="O915" s="283"/>
      <c r="P915" s="283"/>
      <c r="Q915" s="283"/>
      <c r="R915" s="138"/>
      <c r="T915" s="169" t="s">
        <v>5</v>
      </c>
      <c r="U915" s="47" t="s">
        <v>45</v>
      </c>
      <c r="V915" s="39"/>
      <c r="W915" s="170">
        <f t="shared" si="56"/>
        <v>0</v>
      </c>
      <c r="X915" s="170">
        <v>0</v>
      </c>
      <c r="Y915" s="170">
        <f t="shared" si="57"/>
        <v>0</v>
      </c>
      <c r="Z915" s="170">
        <v>0</v>
      </c>
      <c r="AA915" s="171">
        <f t="shared" si="58"/>
        <v>0</v>
      </c>
      <c r="AR915" s="22" t="s">
        <v>1115</v>
      </c>
      <c r="AT915" s="22" t="s">
        <v>166</v>
      </c>
      <c r="AU915" s="22" t="s">
        <v>87</v>
      </c>
      <c r="AY915" s="22" t="s">
        <v>165</v>
      </c>
      <c r="BE915" s="109">
        <f t="shared" si="59"/>
        <v>0</v>
      </c>
      <c r="BF915" s="109">
        <f t="shared" si="60"/>
        <v>0</v>
      </c>
      <c r="BG915" s="109">
        <f t="shared" si="61"/>
        <v>0</v>
      </c>
      <c r="BH915" s="109">
        <f t="shared" si="62"/>
        <v>0</v>
      </c>
      <c r="BI915" s="109">
        <f t="shared" si="63"/>
        <v>0</v>
      </c>
      <c r="BJ915" s="22" t="s">
        <v>87</v>
      </c>
      <c r="BK915" s="172">
        <f t="shared" si="64"/>
        <v>0</v>
      </c>
      <c r="BL915" s="22" t="s">
        <v>1115</v>
      </c>
      <c r="BM915" s="22" t="s">
        <v>1317</v>
      </c>
    </row>
    <row r="916" spans="2:65" s="1" customFormat="1" ht="25.5" customHeight="1">
      <c r="B916" s="135"/>
      <c r="C916" s="164" t="s">
        <v>1318</v>
      </c>
      <c r="D916" s="164" t="s">
        <v>166</v>
      </c>
      <c r="E916" s="165" t="s">
        <v>1319</v>
      </c>
      <c r="F916" s="281" t="s">
        <v>1320</v>
      </c>
      <c r="G916" s="281"/>
      <c r="H916" s="281"/>
      <c r="I916" s="281"/>
      <c r="J916" s="166" t="s">
        <v>1306</v>
      </c>
      <c r="K916" s="167">
        <v>4</v>
      </c>
      <c r="L916" s="282">
        <v>0</v>
      </c>
      <c r="M916" s="282"/>
      <c r="N916" s="283">
        <f t="shared" si="55"/>
        <v>0</v>
      </c>
      <c r="O916" s="283"/>
      <c r="P916" s="283"/>
      <c r="Q916" s="283"/>
      <c r="R916" s="138"/>
      <c r="T916" s="169" t="s">
        <v>5</v>
      </c>
      <c r="U916" s="47" t="s">
        <v>45</v>
      </c>
      <c r="V916" s="39"/>
      <c r="W916" s="170">
        <f t="shared" si="56"/>
        <v>0</v>
      </c>
      <c r="X916" s="170">
        <v>0</v>
      </c>
      <c r="Y916" s="170">
        <f t="shared" si="57"/>
        <v>0</v>
      </c>
      <c r="Z916" s="170">
        <v>0</v>
      </c>
      <c r="AA916" s="171">
        <f t="shared" si="58"/>
        <v>0</v>
      </c>
      <c r="AR916" s="22" t="s">
        <v>1115</v>
      </c>
      <c r="AT916" s="22" t="s">
        <v>166</v>
      </c>
      <c r="AU916" s="22" t="s">
        <v>87</v>
      </c>
      <c r="AY916" s="22" t="s">
        <v>165</v>
      </c>
      <c r="BE916" s="109">
        <f t="shared" si="59"/>
        <v>0</v>
      </c>
      <c r="BF916" s="109">
        <f t="shared" si="60"/>
        <v>0</v>
      </c>
      <c r="BG916" s="109">
        <f t="shared" si="61"/>
        <v>0</v>
      </c>
      <c r="BH916" s="109">
        <f t="shared" si="62"/>
        <v>0</v>
      </c>
      <c r="BI916" s="109">
        <f t="shared" si="63"/>
        <v>0</v>
      </c>
      <c r="BJ916" s="22" t="s">
        <v>87</v>
      </c>
      <c r="BK916" s="172">
        <f t="shared" si="64"/>
        <v>0</v>
      </c>
      <c r="BL916" s="22" t="s">
        <v>1115</v>
      </c>
      <c r="BM916" s="22" t="s">
        <v>1321</v>
      </c>
    </row>
    <row r="917" spans="2:65" s="1" customFormat="1" ht="16.5" customHeight="1">
      <c r="B917" s="135"/>
      <c r="C917" s="204" t="s">
        <v>794</v>
      </c>
      <c r="D917" s="204" t="s">
        <v>376</v>
      </c>
      <c r="E917" s="205" t="s">
        <v>1322</v>
      </c>
      <c r="F917" s="296" t="s">
        <v>1323</v>
      </c>
      <c r="G917" s="296"/>
      <c r="H917" s="296"/>
      <c r="I917" s="296"/>
      <c r="J917" s="206" t="s">
        <v>51</v>
      </c>
      <c r="K917" s="207">
        <v>1</v>
      </c>
      <c r="L917" s="297">
        <v>0</v>
      </c>
      <c r="M917" s="297"/>
      <c r="N917" s="298">
        <f t="shared" si="55"/>
        <v>0</v>
      </c>
      <c r="O917" s="283"/>
      <c r="P917" s="283"/>
      <c r="Q917" s="283"/>
      <c r="R917" s="138"/>
      <c r="T917" s="169" t="s">
        <v>5</v>
      </c>
      <c r="U917" s="47" t="s">
        <v>45</v>
      </c>
      <c r="V917" s="39"/>
      <c r="W917" s="170">
        <f t="shared" si="56"/>
        <v>0</v>
      </c>
      <c r="X917" s="170">
        <v>0</v>
      </c>
      <c r="Y917" s="170">
        <f t="shared" si="57"/>
        <v>0</v>
      </c>
      <c r="Z917" s="170">
        <v>0</v>
      </c>
      <c r="AA917" s="171">
        <f t="shared" si="58"/>
        <v>0</v>
      </c>
      <c r="AR917" s="22" t="s">
        <v>1115</v>
      </c>
      <c r="AT917" s="22" t="s">
        <v>376</v>
      </c>
      <c r="AU917" s="22" t="s">
        <v>87</v>
      </c>
      <c r="AY917" s="22" t="s">
        <v>165</v>
      </c>
      <c r="BE917" s="109">
        <f t="shared" si="59"/>
        <v>0</v>
      </c>
      <c r="BF917" s="109">
        <f t="shared" si="60"/>
        <v>0</v>
      </c>
      <c r="BG917" s="109">
        <f t="shared" si="61"/>
        <v>0</v>
      </c>
      <c r="BH917" s="109">
        <f t="shared" si="62"/>
        <v>0</v>
      </c>
      <c r="BI917" s="109">
        <f t="shared" si="63"/>
        <v>0</v>
      </c>
      <c r="BJ917" s="22" t="s">
        <v>87</v>
      </c>
      <c r="BK917" s="172">
        <f t="shared" si="64"/>
        <v>0</v>
      </c>
      <c r="BL917" s="22" t="s">
        <v>1115</v>
      </c>
      <c r="BM917" s="22" t="s">
        <v>1324</v>
      </c>
    </row>
    <row r="918" spans="2:65" s="9" customFormat="1" ht="29.85" customHeight="1">
      <c r="B918" s="153"/>
      <c r="C918" s="154"/>
      <c r="D918" s="163" t="s">
        <v>140</v>
      </c>
      <c r="E918" s="163"/>
      <c r="F918" s="163"/>
      <c r="G918" s="163"/>
      <c r="H918" s="163"/>
      <c r="I918" s="163"/>
      <c r="J918" s="163"/>
      <c r="K918" s="163"/>
      <c r="L918" s="163"/>
      <c r="M918" s="163"/>
      <c r="N918" s="306">
        <f>BK918</f>
        <v>0</v>
      </c>
      <c r="O918" s="307"/>
      <c r="P918" s="307"/>
      <c r="Q918" s="307"/>
      <c r="R918" s="156"/>
      <c r="T918" s="157"/>
      <c r="U918" s="154"/>
      <c r="V918" s="154"/>
      <c r="W918" s="158">
        <f>W919</f>
        <v>0</v>
      </c>
      <c r="X918" s="154"/>
      <c r="Y918" s="158">
        <f>Y919</f>
        <v>0</v>
      </c>
      <c r="Z918" s="154"/>
      <c r="AA918" s="159">
        <f>AA919</f>
        <v>0</v>
      </c>
      <c r="AR918" s="160" t="s">
        <v>84</v>
      </c>
      <c r="AT918" s="161" t="s">
        <v>77</v>
      </c>
      <c r="AU918" s="161" t="s">
        <v>84</v>
      </c>
      <c r="AY918" s="160" t="s">
        <v>165</v>
      </c>
      <c r="BK918" s="162">
        <f>BK919</f>
        <v>0</v>
      </c>
    </row>
    <row r="919" spans="2:65" s="1" customFormat="1" ht="16.5" customHeight="1">
      <c r="B919" s="135"/>
      <c r="C919" s="164" t="s">
        <v>1325</v>
      </c>
      <c r="D919" s="164" t="s">
        <v>166</v>
      </c>
      <c r="E919" s="165" t="s">
        <v>1326</v>
      </c>
      <c r="F919" s="281" t="s">
        <v>1327</v>
      </c>
      <c r="G919" s="281"/>
      <c r="H919" s="281"/>
      <c r="I919" s="281"/>
      <c r="J919" s="166" t="s">
        <v>688</v>
      </c>
      <c r="K919" s="167">
        <v>1</v>
      </c>
      <c r="L919" s="282">
        <v>0</v>
      </c>
      <c r="M919" s="282"/>
      <c r="N919" s="283">
        <f>ROUND(L919*K919,3)</f>
        <v>0</v>
      </c>
      <c r="O919" s="283"/>
      <c r="P919" s="283"/>
      <c r="Q919" s="283"/>
      <c r="R919" s="138"/>
      <c r="T919" s="169" t="s">
        <v>5</v>
      </c>
      <c r="U919" s="47" t="s">
        <v>45</v>
      </c>
      <c r="V919" s="39"/>
      <c r="W919" s="170">
        <f>V919*K919</f>
        <v>0</v>
      </c>
      <c r="X919" s="170">
        <v>0</v>
      </c>
      <c r="Y919" s="170">
        <f>X919*K919</f>
        <v>0</v>
      </c>
      <c r="Z919" s="170">
        <v>0</v>
      </c>
      <c r="AA919" s="171">
        <f>Z919*K919</f>
        <v>0</v>
      </c>
      <c r="AR919" s="22" t="s">
        <v>170</v>
      </c>
      <c r="AT919" s="22" t="s">
        <v>166</v>
      </c>
      <c r="AU919" s="22" t="s">
        <v>87</v>
      </c>
      <c r="AY919" s="22" t="s">
        <v>165</v>
      </c>
      <c r="BE919" s="109">
        <f>IF(U919="základná",N919,0)</f>
        <v>0</v>
      </c>
      <c r="BF919" s="109">
        <f>IF(U919="znížená",N919,0)</f>
        <v>0</v>
      </c>
      <c r="BG919" s="109">
        <f>IF(U919="zákl. prenesená",N919,0)</f>
        <v>0</v>
      </c>
      <c r="BH919" s="109">
        <f>IF(U919="zníž. prenesená",N919,0)</f>
        <v>0</v>
      </c>
      <c r="BI919" s="109">
        <f>IF(U919="nulová",N919,0)</f>
        <v>0</v>
      </c>
      <c r="BJ919" s="22" t="s">
        <v>87</v>
      </c>
      <c r="BK919" s="172">
        <f>ROUND(L919*K919,3)</f>
        <v>0</v>
      </c>
      <c r="BL919" s="22" t="s">
        <v>170</v>
      </c>
      <c r="BM919" s="22" t="s">
        <v>1328</v>
      </c>
    </row>
    <row r="920" spans="2:65" s="1" customFormat="1" ht="49.9" customHeight="1">
      <c r="B920" s="38"/>
      <c r="C920" s="39"/>
      <c r="D920" s="155" t="s">
        <v>1329</v>
      </c>
      <c r="E920" s="39"/>
      <c r="F920" s="39"/>
      <c r="G920" s="39"/>
      <c r="H920" s="39"/>
      <c r="I920" s="39"/>
      <c r="J920" s="39"/>
      <c r="K920" s="39"/>
      <c r="L920" s="39"/>
      <c r="M920" s="39"/>
      <c r="N920" s="310">
        <f t="shared" ref="N920:N925" si="65">BK920</f>
        <v>0</v>
      </c>
      <c r="O920" s="311"/>
      <c r="P920" s="311"/>
      <c r="Q920" s="311"/>
      <c r="R920" s="40"/>
      <c r="T920" s="208"/>
      <c r="U920" s="39"/>
      <c r="V920" s="39"/>
      <c r="W920" s="39"/>
      <c r="X920" s="39"/>
      <c r="Y920" s="39"/>
      <c r="Z920" s="39"/>
      <c r="AA920" s="77"/>
      <c r="AT920" s="22" t="s">
        <v>77</v>
      </c>
      <c r="AU920" s="22" t="s">
        <v>78</v>
      </c>
      <c r="AY920" s="22" t="s">
        <v>1330</v>
      </c>
      <c r="BK920" s="172">
        <f>SUM(BK921:BK925)</f>
        <v>0</v>
      </c>
    </row>
    <row r="921" spans="2:65" s="1" customFormat="1" ht="22.35" customHeight="1">
      <c r="B921" s="38"/>
      <c r="C921" s="209" t="s">
        <v>5</v>
      </c>
      <c r="D921" s="209" t="s">
        <v>166</v>
      </c>
      <c r="E921" s="210" t="s">
        <v>5</v>
      </c>
      <c r="F921" s="299" t="s">
        <v>5</v>
      </c>
      <c r="G921" s="299"/>
      <c r="H921" s="299"/>
      <c r="I921" s="299"/>
      <c r="J921" s="211" t="s">
        <v>5</v>
      </c>
      <c r="K921" s="168"/>
      <c r="L921" s="282"/>
      <c r="M921" s="300"/>
      <c r="N921" s="300">
        <f t="shared" si="65"/>
        <v>0</v>
      </c>
      <c r="O921" s="300"/>
      <c r="P921" s="300"/>
      <c r="Q921" s="300"/>
      <c r="R921" s="40"/>
      <c r="T921" s="169" t="s">
        <v>5</v>
      </c>
      <c r="U921" s="212" t="s">
        <v>45</v>
      </c>
      <c r="V921" s="39"/>
      <c r="W921" s="39"/>
      <c r="X921" s="39"/>
      <c r="Y921" s="39"/>
      <c r="Z921" s="39"/>
      <c r="AA921" s="77"/>
      <c r="AT921" s="22" t="s">
        <v>1330</v>
      </c>
      <c r="AU921" s="22" t="s">
        <v>84</v>
      </c>
      <c r="AY921" s="22" t="s">
        <v>1330</v>
      </c>
      <c r="BE921" s="109">
        <f>IF(U921="základná",N921,0)</f>
        <v>0</v>
      </c>
      <c r="BF921" s="109">
        <f>IF(U921="znížená",N921,0)</f>
        <v>0</v>
      </c>
      <c r="BG921" s="109">
        <f>IF(U921="zákl. prenesená",N921,0)</f>
        <v>0</v>
      </c>
      <c r="BH921" s="109">
        <f>IF(U921="zníž. prenesená",N921,0)</f>
        <v>0</v>
      </c>
      <c r="BI921" s="109">
        <f>IF(U921="nulová",N921,0)</f>
        <v>0</v>
      </c>
      <c r="BJ921" s="22" t="s">
        <v>87</v>
      </c>
      <c r="BK921" s="172">
        <f>L921*K921</f>
        <v>0</v>
      </c>
    </row>
    <row r="922" spans="2:65" s="1" customFormat="1" ht="22.35" customHeight="1">
      <c r="B922" s="38"/>
      <c r="C922" s="209" t="s">
        <v>5</v>
      </c>
      <c r="D922" s="209" t="s">
        <v>166</v>
      </c>
      <c r="E922" s="210" t="s">
        <v>5</v>
      </c>
      <c r="F922" s="299" t="s">
        <v>5</v>
      </c>
      <c r="G922" s="299"/>
      <c r="H922" s="299"/>
      <c r="I922" s="299"/>
      <c r="J922" s="211" t="s">
        <v>5</v>
      </c>
      <c r="K922" s="168"/>
      <c r="L922" s="282"/>
      <c r="M922" s="300"/>
      <c r="N922" s="300">
        <f t="shared" si="65"/>
        <v>0</v>
      </c>
      <c r="O922" s="300"/>
      <c r="P922" s="300"/>
      <c r="Q922" s="300"/>
      <c r="R922" s="40"/>
      <c r="T922" s="169" t="s">
        <v>5</v>
      </c>
      <c r="U922" s="212" t="s">
        <v>45</v>
      </c>
      <c r="V922" s="39"/>
      <c r="W922" s="39"/>
      <c r="X922" s="39"/>
      <c r="Y922" s="39"/>
      <c r="Z922" s="39"/>
      <c r="AA922" s="77"/>
      <c r="AT922" s="22" t="s">
        <v>1330</v>
      </c>
      <c r="AU922" s="22" t="s">
        <v>84</v>
      </c>
      <c r="AY922" s="22" t="s">
        <v>1330</v>
      </c>
      <c r="BE922" s="109">
        <f>IF(U922="základná",N922,0)</f>
        <v>0</v>
      </c>
      <c r="BF922" s="109">
        <f>IF(U922="znížená",N922,0)</f>
        <v>0</v>
      </c>
      <c r="BG922" s="109">
        <f>IF(U922="zákl. prenesená",N922,0)</f>
        <v>0</v>
      </c>
      <c r="BH922" s="109">
        <f>IF(U922="zníž. prenesená",N922,0)</f>
        <v>0</v>
      </c>
      <c r="BI922" s="109">
        <f>IF(U922="nulová",N922,0)</f>
        <v>0</v>
      </c>
      <c r="BJ922" s="22" t="s">
        <v>87</v>
      </c>
      <c r="BK922" s="172">
        <f>L922*K922</f>
        <v>0</v>
      </c>
    </row>
    <row r="923" spans="2:65" s="1" customFormat="1" ht="22.35" customHeight="1">
      <c r="B923" s="38"/>
      <c r="C923" s="209" t="s">
        <v>5</v>
      </c>
      <c r="D923" s="209" t="s">
        <v>166</v>
      </c>
      <c r="E923" s="210" t="s">
        <v>5</v>
      </c>
      <c r="F923" s="299" t="s">
        <v>5</v>
      </c>
      <c r="G923" s="299"/>
      <c r="H923" s="299"/>
      <c r="I923" s="299"/>
      <c r="J923" s="211" t="s">
        <v>5</v>
      </c>
      <c r="K923" s="168"/>
      <c r="L923" s="282"/>
      <c r="M923" s="300"/>
      <c r="N923" s="300">
        <f t="shared" si="65"/>
        <v>0</v>
      </c>
      <c r="O923" s="300"/>
      <c r="P923" s="300"/>
      <c r="Q923" s="300"/>
      <c r="R923" s="40"/>
      <c r="T923" s="169" t="s">
        <v>5</v>
      </c>
      <c r="U923" s="212" t="s">
        <v>45</v>
      </c>
      <c r="V923" s="39"/>
      <c r="W923" s="39"/>
      <c r="X923" s="39"/>
      <c r="Y923" s="39"/>
      <c r="Z923" s="39"/>
      <c r="AA923" s="77"/>
      <c r="AT923" s="22" t="s">
        <v>1330</v>
      </c>
      <c r="AU923" s="22" t="s">
        <v>84</v>
      </c>
      <c r="AY923" s="22" t="s">
        <v>1330</v>
      </c>
      <c r="BE923" s="109">
        <f>IF(U923="základná",N923,0)</f>
        <v>0</v>
      </c>
      <c r="BF923" s="109">
        <f>IF(U923="znížená",N923,0)</f>
        <v>0</v>
      </c>
      <c r="BG923" s="109">
        <f>IF(U923="zákl. prenesená",N923,0)</f>
        <v>0</v>
      </c>
      <c r="BH923" s="109">
        <f>IF(U923="zníž. prenesená",N923,0)</f>
        <v>0</v>
      </c>
      <c r="BI923" s="109">
        <f>IF(U923="nulová",N923,0)</f>
        <v>0</v>
      </c>
      <c r="BJ923" s="22" t="s">
        <v>87</v>
      </c>
      <c r="BK923" s="172">
        <f>L923*K923</f>
        <v>0</v>
      </c>
    </row>
    <row r="924" spans="2:65" s="1" customFormat="1" ht="22.35" customHeight="1">
      <c r="B924" s="38"/>
      <c r="C924" s="209" t="s">
        <v>5</v>
      </c>
      <c r="D924" s="209" t="s">
        <v>166</v>
      </c>
      <c r="E924" s="210" t="s">
        <v>5</v>
      </c>
      <c r="F924" s="299" t="s">
        <v>5</v>
      </c>
      <c r="G924" s="299"/>
      <c r="H924" s="299"/>
      <c r="I924" s="299"/>
      <c r="J924" s="211" t="s">
        <v>5</v>
      </c>
      <c r="K924" s="168"/>
      <c r="L924" s="282"/>
      <c r="M924" s="300"/>
      <c r="N924" s="300">
        <f t="shared" si="65"/>
        <v>0</v>
      </c>
      <c r="O924" s="300"/>
      <c r="P924" s="300"/>
      <c r="Q924" s="300"/>
      <c r="R924" s="40"/>
      <c r="T924" s="169" t="s">
        <v>5</v>
      </c>
      <c r="U924" s="212" t="s">
        <v>45</v>
      </c>
      <c r="V924" s="39"/>
      <c r="W924" s="39"/>
      <c r="X924" s="39"/>
      <c r="Y924" s="39"/>
      <c r="Z924" s="39"/>
      <c r="AA924" s="77"/>
      <c r="AT924" s="22" t="s">
        <v>1330</v>
      </c>
      <c r="AU924" s="22" t="s">
        <v>84</v>
      </c>
      <c r="AY924" s="22" t="s">
        <v>1330</v>
      </c>
      <c r="BE924" s="109">
        <f>IF(U924="základná",N924,0)</f>
        <v>0</v>
      </c>
      <c r="BF924" s="109">
        <f>IF(U924="znížená",N924,0)</f>
        <v>0</v>
      </c>
      <c r="BG924" s="109">
        <f>IF(U924="zákl. prenesená",N924,0)</f>
        <v>0</v>
      </c>
      <c r="BH924" s="109">
        <f>IF(U924="zníž. prenesená",N924,0)</f>
        <v>0</v>
      </c>
      <c r="BI924" s="109">
        <f>IF(U924="nulová",N924,0)</f>
        <v>0</v>
      </c>
      <c r="BJ924" s="22" t="s">
        <v>87</v>
      </c>
      <c r="BK924" s="172">
        <f>L924*K924</f>
        <v>0</v>
      </c>
    </row>
    <row r="925" spans="2:65" s="1" customFormat="1" ht="22.35" customHeight="1">
      <c r="B925" s="38"/>
      <c r="C925" s="209" t="s">
        <v>5</v>
      </c>
      <c r="D925" s="209" t="s">
        <v>166</v>
      </c>
      <c r="E925" s="210" t="s">
        <v>5</v>
      </c>
      <c r="F925" s="299" t="s">
        <v>5</v>
      </c>
      <c r="G925" s="299"/>
      <c r="H925" s="299"/>
      <c r="I925" s="299"/>
      <c r="J925" s="211" t="s">
        <v>5</v>
      </c>
      <c r="K925" s="168"/>
      <c r="L925" s="282"/>
      <c r="M925" s="300"/>
      <c r="N925" s="300">
        <f t="shared" si="65"/>
        <v>0</v>
      </c>
      <c r="O925" s="300"/>
      <c r="P925" s="300"/>
      <c r="Q925" s="300"/>
      <c r="R925" s="40"/>
      <c r="T925" s="169" t="s">
        <v>5</v>
      </c>
      <c r="U925" s="212" t="s">
        <v>45</v>
      </c>
      <c r="V925" s="59"/>
      <c r="W925" s="59"/>
      <c r="X925" s="59"/>
      <c r="Y925" s="59"/>
      <c r="Z925" s="59"/>
      <c r="AA925" s="61"/>
      <c r="AT925" s="22" t="s">
        <v>1330</v>
      </c>
      <c r="AU925" s="22" t="s">
        <v>84</v>
      </c>
      <c r="AY925" s="22" t="s">
        <v>1330</v>
      </c>
      <c r="BE925" s="109">
        <f>IF(U925="základná",N925,0)</f>
        <v>0</v>
      </c>
      <c r="BF925" s="109">
        <f>IF(U925="znížená",N925,0)</f>
        <v>0</v>
      </c>
      <c r="BG925" s="109">
        <f>IF(U925="zákl. prenesená",N925,0)</f>
        <v>0</v>
      </c>
      <c r="BH925" s="109">
        <f>IF(U925="zníž. prenesená",N925,0)</f>
        <v>0</v>
      </c>
      <c r="BI925" s="109">
        <f>IF(U925="nulová",N925,0)</f>
        <v>0</v>
      </c>
      <c r="BJ925" s="22" t="s">
        <v>87</v>
      </c>
      <c r="BK925" s="172">
        <f>L925*K925</f>
        <v>0</v>
      </c>
    </row>
    <row r="926" spans="2:65" s="1" customFormat="1" ht="6.95" customHeight="1">
      <c r="B926" s="62"/>
      <c r="C926" s="63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4"/>
    </row>
  </sheetData>
  <mergeCells count="1449">
    <mergeCell ref="H1:K1"/>
    <mergeCell ref="S2:AC2"/>
    <mergeCell ref="F923:I923"/>
    <mergeCell ref="L923:M923"/>
    <mergeCell ref="N923:Q923"/>
    <mergeCell ref="F924:I924"/>
    <mergeCell ref="L924:M924"/>
    <mergeCell ref="N924:Q924"/>
    <mergeCell ref="F925:I925"/>
    <mergeCell ref="L925:M925"/>
    <mergeCell ref="N925:Q925"/>
    <mergeCell ref="N141:Q141"/>
    <mergeCell ref="N142:Q142"/>
    <mergeCell ref="N143:Q143"/>
    <mergeCell ref="N164:Q164"/>
    <mergeCell ref="N166:Q166"/>
    <mergeCell ref="N192:Q192"/>
    <mergeCell ref="N222:Q222"/>
    <mergeCell ref="N421:Q421"/>
    <mergeCell ref="N499:Q499"/>
    <mergeCell ref="N501:Q501"/>
    <mergeCell ref="N502:Q502"/>
    <mergeCell ref="N532:Q532"/>
    <mergeCell ref="N542:Q542"/>
    <mergeCell ref="N563:Q563"/>
    <mergeCell ref="N610:Q610"/>
    <mergeCell ref="N650:Q650"/>
    <mergeCell ref="N676:Q676"/>
    <mergeCell ref="N692:Q692"/>
    <mergeCell ref="N705:Q705"/>
    <mergeCell ref="N765:Q765"/>
    <mergeCell ref="N773:Q773"/>
    <mergeCell ref="N781:Q781"/>
    <mergeCell ref="N814:Q814"/>
    <mergeCell ref="F915:I915"/>
    <mergeCell ref="L915:M915"/>
    <mergeCell ref="N915:Q915"/>
    <mergeCell ref="F916:I916"/>
    <mergeCell ref="L916:M916"/>
    <mergeCell ref="N916:Q916"/>
    <mergeCell ref="F917:I917"/>
    <mergeCell ref="L917:M917"/>
    <mergeCell ref="N917:Q917"/>
    <mergeCell ref="F919:I919"/>
    <mergeCell ref="L919:M919"/>
    <mergeCell ref="N919:Q919"/>
    <mergeCell ref="F921:I921"/>
    <mergeCell ref="L921:M921"/>
    <mergeCell ref="N921:Q921"/>
    <mergeCell ref="F922:I922"/>
    <mergeCell ref="L922:M922"/>
    <mergeCell ref="N922:Q922"/>
    <mergeCell ref="N918:Q918"/>
    <mergeCell ref="N920:Q920"/>
    <mergeCell ref="F909:I909"/>
    <mergeCell ref="L909:M909"/>
    <mergeCell ref="N909:Q909"/>
    <mergeCell ref="F910:I910"/>
    <mergeCell ref="L910:M910"/>
    <mergeCell ref="N910:Q910"/>
    <mergeCell ref="F911:I911"/>
    <mergeCell ref="L911:M911"/>
    <mergeCell ref="N911:Q911"/>
    <mergeCell ref="F912:I912"/>
    <mergeCell ref="L912:M912"/>
    <mergeCell ref="N912:Q912"/>
    <mergeCell ref="F913:I913"/>
    <mergeCell ref="L913:M913"/>
    <mergeCell ref="N913:Q913"/>
    <mergeCell ref="F914:I914"/>
    <mergeCell ref="L914:M914"/>
    <mergeCell ref="N914:Q914"/>
    <mergeCell ref="F903:I903"/>
    <mergeCell ref="L903:M903"/>
    <mergeCell ref="N903:Q903"/>
    <mergeCell ref="F904:I904"/>
    <mergeCell ref="L904:M904"/>
    <mergeCell ref="N904:Q904"/>
    <mergeCell ref="F905:I905"/>
    <mergeCell ref="L905:M905"/>
    <mergeCell ref="N905:Q905"/>
    <mergeCell ref="F906:I906"/>
    <mergeCell ref="L906:M906"/>
    <mergeCell ref="N906:Q906"/>
    <mergeCell ref="F907:I907"/>
    <mergeCell ref="L907:M907"/>
    <mergeCell ref="N907:Q907"/>
    <mergeCell ref="F908:I908"/>
    <mergeCell ref="L908:M908"/>
    <mergeCell ref="N908:Q908"/>
    <mergeCell ref="F897:I897"/>
    <mergeCell ref="L897:M897"/>
    <mergeCell ref="N897:Q897"/>
    <mergeCell ref="F898:I898"/>
    <mergeCell ref="L898:M898"/>
    <mergeCell ref="N898:Q898"/>
    <mergeCell ref="F899:I899"/>
    <mergeCell ref="L899:M899"/>
    <mergeCell ref="N899:Q899"/>
    <mergeCell ref="F900:I900"/>
    <mergeCell ref="L900:M900"/>
    <mergeCell ref="N900:Q900"/>
    <mergeCell ref="F901:I901"/>
    <mergeCell ref="L901:M901"/>
    <mergeCell ref="N901:Q901"/>
    <mergeCell ref="F902:I902"/>
    <mergeCell ref="L902:M902"/>
    <mergeCell ref="N902:Q902"/>
    <mergeCell ref="F891:I891"/>
    <mergeCell ref="L891:M891"/>
    <mergeCell ref="N891:Q891"/>
    <mergeCell ref="F892:I892"/>
    <mergeCell ref="L892:M892"/>
    <mergeCell ref="N892:Q892"/>
    <mergeCell ref="F893:I893"/>
    <mergeCell ref="L893:M893"/>
    <mergeCell ref="N893:Q893"/>
    <mergeCell ref="F894:I894"/>
    <mergeCell ref="L894:M894"/>
    <mergeCell ref="N894:Q894"/>
    <mergeCell ref="F895:I895"/>
    <mergeCell ref="L895:M895"/>
    <mergeCell ref="N895:Q895"/>
    <mergeCell ref="F896:I896"/>
    <mergeCell ref="L896:M896"/>
    <mergeCell ref="N896:Q896"/>
    <mergeCell ref="F885:I885"/>
    <mergeCell ref="L885:M885"/>
    <mergeCell ref="N885:Q885"/>
    <mergeCell ref="F886:I886"/>
    <mergeCell ref="L886:M886"/>
    <mergeCell ref="N886:Q886"/>
    <mergeCell ref="F887:I887"/>
    <mergeCell ref="L887:M887"/>
    <mergeCell ref="N887:Q887"/>
    <mergeCell ref="F888:I888"/>
    <mergeCell ref="L888:M888"/>
    <mergeCell ref="N888:Q888"/>
    <mergeCell ref="F889:I889"/>
    <mergeCell ref="L889:M889"/>
    <mergeCell ref="N889:Q889"/>
    <mergeCell ref="F890:I890"/>
    <mergeCell ref="L890:M890"/>
    <mergeCell ref="N890:Q890"/>
    <mergeCell ref="F879:I879"/>
    <mergeCell ref="L879:M879"/>
    <mergeCell ref="N879:Q879"/>
    <mergeCell ref="F880:I880"/>
    <mergeCell ref="L880:M880"/>
    <mergeCell ref="N880:Q880"/>
    <mergeCell ref="F881:I881"/>
    <mergeCell ref="L881:M881"/>
    <mergeCell ref="N881:Q881"/>
    <mergeCell ref="F882:I882"/>
    <mergeCell ref="L882:M882"/>
    <mergeCell ref="N882:Q882"/>
    <mergeCell ref="F883:I883"/>
    <mergeCell ref="L883:M883"/>
    <mergeCell ref="N883:Q883"/>
    <mergeCell ref="F884:I884"/>
    <mergeCell ref="L884:M884"/>
    <mergeCell ref="N884:Q884"/>
    <mergeCell ref="F873:I873"/>
    <mergeCell ref="L873:M873"/>
    <mergeCell ref="N873:Q873"/>
    <mergeCell ref="F874:I874"/>
    <mergeCell ref="L874:M874"/>
    <mergeCell ref="N874:Q874"/>
    <mergeCell ref="F875:I875"/>
    <mergeCell ref="L875:M875"/>
    <mergeCell ref="N875:Q875"/>
    <mergeCell ref="F876:I876"/>
    <mergeCell ref="L876:M876"/>
    <mergeCell ref="N876:Q876"/>
    <mergeCell ref="F877:I877"/>
    <mergeCell ref="L877:M877"/>
    <mergeCell ref="N877:Q877"/>
    <mergeCell ref="F878:I878"/>
    <mergeCell ref="L878:M878"/>
    <mergeCell ref="N878:Q878"/>
    <mergeCell ref="F867:I867"/>
    <mergeCell ref="L867:M867"/>
    <mergeCell ref="N867:Q867"/>
    <mergeCell ref="F868:I868"/>
    <mergeCell ref="L868:M868"/>
    <mergeCell ref="N868:Q868"/>
    <mergeCell ref="F869:I869"/>
    <mergeCell ref="L869:M869"/>
    <mergeCell ref="N869:Q869"/>
    <mergeCell ref="F870:I870"/>
    <mergeCell ref="L870:M870"/>
    <mergeCell ref="N870:Q870"/>
    <mergeCell ref="F871:I871"/>
    <mergeCell ref="L871:M871"/>
    <mergeCell ref="N871:Q871"/>
    <mergeCell ref="F872:I872"/>
    <mergeCell ref="L872:M872"/>
    <mergeCell ref="N872:Q872"/>
    <mergeCell ref="F861:I861"/>
    <mergeCell ref="L861:M861"/>
    <mergeCell ref="N861:Q861"/>
    <mergeCell ref="F862:I862"/>
    <mergeCell ref="L862:M862"/>
    <mergeCell ref="N862:Q862"/>
    <mergeCell ref="F863:I863"/>
    <mergeCell ref="L863:M863"/>
    <mergeCell ref="N863:Q863"/>
    <mergeCell ref="F864:I864"/>
    <mergeCell ref="L864:M864"/>
    <mergeCell ref="N864:Q864"/>
    <mergeCell ref="F865:I865"/>
    <mergeCell ref="L865:M865"/>
    <mergeCell ref="N865:Q865"/>
    <mergeCell ref="F866:I866"/>
    <mergeCell ref="L866:M866"/>
    <mergeCell ref="N866:Q866"/>
    <mergeCell ref="F848:I848"/>
    <mergeCell ref="F849:I849"/>
    <mergeCell ref="F850:I850"/>
    <mergeCell ref="F851:I851"/>
    <mergeCell ref="F852:I852"/>
    <mergeCell ref="F853:I853"/>
    <mergeCell ref="F854:I854"/>
    <mergeCell ref="F855:I855"/>
    <mergeCell ref="L855:M855"/>
    <mergeCell ref="N855:Q855"/>
    <mergeCell ref="F858:I858"/>
    <mergeCell ref="L858:M858"/>
    <mergeCell ref="N858:Q858"/>
    <mergeCell ref="F859:I859"/>
    <mergeCell ref="L859:M859"/>
    <mergeCell ref="N859:Q859"/>
    <mergeCell ref="F860:I860"/>
    <mergeCell ref="L860:M860"/>
    <mergeCell ref="N860:Q860"/>
    <mergeCell ref="N856:Q856"/>
    <mergeCell ref="N857:Q857"/>
    <mergeCell ref="F831:I831"/>
    <mergeCell ref="F832:I832"/>
    <mergeCell ref="F833:I833"/>
    <mergeCell ref="F834:I834"/>
    <mergeCell ref="F835:I835"/>
    <mergeCell ref="F836:I836"/>
    <mergeCell ref="F837:I837"/>
    <mergeCell ref="F838:I838"/>
    <mergeCell ref="F839:I839"/>
    <mergeCell ref="F840:I840"/>
    <mergeCell ref="F841:I841"/>
    <mergeCell ref="F842:I842"/>
    <mergeCell ref="F843:I843"/>
    <mergeCell ref="F844:I844"/>
    <mergeCell ref="F845:I845"/>
    <mergeCell ref="F846:I846"/>
    <mergeCell ref="F847:I847"/>
    <mergeCell ref="F818:I818"/>
    <mergeCell ref="F819:I819"/>
    <mergeCell ref="F820:I820"/>
    <mergeCell ref="F821:I821"/>
    <mergeCell ref="F822:I822"/>
    <mergeCell ref="L822:M822"/>
    <mergeCell ref="N822:Q822"/>
    <mergeCell ref="F823:I823"/>
    <mergeCell ref="F824:I824"/>
    <mergeCell ref="F825:I825"/>
    <mergeCell ref="L825:M825"/>
    <mergeCell ref="N825:Q825"/>
    <mergeCell ref="F826:I826"/>
    <mergeCell ref="F827:I827"/>
    <mergeCell ref="F828:I828"/>
    <mergeCell ref="F829:I829"/>
    <mergeCell ref="F830:I830"/>
    <mergeCell ref="F804:I804"/>
    <mergeCell ref="F805:I805"/>
    <mergeCell ref="F806:I806"/>
    <mergeCell ref="F807:I807"/>
    <mergeCell ref="F808:I808"/>
    <mergeCell ref="L808:M808"/>
    <mergeCell ref="N808:Q808"/>
    <mergeCell ref="F809:I809"/>
    <mergeCell ref="F810:I810"/>
    <mergeCell ref="F811:I811"/>
    <mergeCell ref="F812:I812"/>
    <mergeCell ref="F813:I813"/>
    <mergeCell ref="F815:I815"/>
    <mergeCell ref="L815:M815"/>
    <mergeCell ref="N815:Q815"/>
    <mergeCell ref="F816:I816"/>
    <mergeCell ref="F817:I817"/>
    <mergeCell ref="F789:I789"/>
    <mergeCell ref="F790:I790"/>
    <mergeCell ref="F791:I791"/>
    <mergeCell ref="F792:I792"/>
    <mergeCell ref="F793:I793"/>
    <mergeCell ref="L793:M793"/>
    <mergeCell ref="N793:Q793"/>
    <mergeCell ref="F794:I794"/>
    <mergeCell ref="F795:I795"/>
    <mergeCell ref="F796:I796"/>
    <mergeCell ref="F797:I797"/>
    <mergeCell ref="F798:I798"/>
    <mergeCell ref="F799:I799"/>
    <mergeCell ref="F800:I800"/>
    <mergeCell ref="F801:I801"/>
    <mergeCell ref="F802:I802"/>
    <mergeCell ref="F803:I803"/>
    <mergeCell ref="F779:I779"/>
    <mergeCell ref="L779:M779"/>
    <mergeCell ref="N779:Q779"/>
    <mergeCell ref="F780:I780"/>
    <mergeCell ref="L780:M780"/>
    <mergeCell ref="N780:Q780"/>
    <mergeCell ref="F782:I782"/>
    <mergeCell ref="L782:M782"/>
    <mergeCell ref="N782:Q782"/>
    <mergeCell ref="F783:I783"/>
    <mergeCell ref="F784:I784"/>
    <mergeCell ref="F785:I785"/>
    <mergeCell ref="F786:I786"/>
    <mergeCell ref="F787:I787"/>
    <mergeCell ref="F788:I788"/>
    <mergeCell ref="L788:M788"/>
    <mergeCell ref="N788:Q788"/>
    <mergeCell ref="F767:I767"/>
    <mergeCell ref="F768:I768"/>
    <mergeCell ref="F769:I769"/>
    <mergeCell ref="F770:I770"/>
    <mergeCell ref="F771:I771"/>
    <mergeCell ref="L771:M771"/>
    <mergeCell ref="N771:Q771"/>
    <mergeCell ref="F772:I772"/>
    <mergeCell ref="L772:M772"/>
    <mergeCell ref="N772:Q772"/>
    <mergeCell ref="F774:I774"/>
    <mergeCell ref="L774:M774"/>
    <mergeCell ref="N774:Q774"/>
    <mergeCell ref="F775:I775"/>
    <mergeCell ref="F776:I776"/>
    <mergeCell ref="F777:I777"/>
    <mergeCell ref="F778:I778"/>
    <mergeCell ref="F756:I756"/>
    <mergeCell ref="F757:I757"/>
    <mergeCell ref="F758:I758"/>
    <mergeCell ref="F759:I759"/>
    <mergeCell ref="L759:M759"/>
    <mergeCell ref="N759:Q759"/>
    <mergeCell ref="F760:I760"/>
    <mergeCell ref="F761:I761"/>
    <mergeCell ref="F762:I762"/>
    <mergeCell ref="F763:I763"/>
    <mergeCell ref="L763:M763"/>
    <mergeCell ref="N763:Q763"/>
    <mergeCell ref="F764:I764"/>
    <mergeCell ref="L764:M764"/>
    <mergeCell ref="N764:Q764"/>
    <mergeCell ref="F766:I766"/>
    <mergeCell ref="L766:M766"/>
    <mergeCell ref="N766:Q766"/>
    <mergeCell ref="F744:I744"/>
    <mergeCell ref="F745:I745"/>
    <mergeCell ref="F746:I746"/>
    <mergeCell ref="F747:I747"/>
    <mergeCell ref="L747:M747"/>
    <mergeCell ref="N747:Q747"/>
    <mergeCell ref="F748:I748"/>
    <mergeCell ref="F749:I749"/>
    <mergeCell ref="F750:I750"/>
    <mergeCell ref="F751:I751"/>
    <mergeCell ref="L751:M751"/>
    <mergeCell ref="N751:Q751"/>
    <mergeCell ref="F752:I752"/>
    <mergeCell ref="F753:I753"/>
    <mergeCell ref="F754:I754"/>
    <mergeCell ref="F755:I755"/>
    <mergeCell ref="L755:M755"/>
    <mergeCell ref="N755:Q755"/>
    <mergeCell ref="F738:I738"/>
    <mergeCell ref="L738:M738"/>
    <mergeCell ref="N738:Q738"/>
    <mergeCell ref="F739:I739"/>
    <mergeCell ref="L739:M739"/>
    <mergeCell ref="N739:Q739"/>
    <mergeCell ref="F740:I740"/>
    <mergeCell ref="L740:M740"/>
    <mergeCell ref="N740:Q740"/>
    <mergeCell ref="F741:I741"/>
    <mergeCell ref="L741:M741"/>
    <mergeCell ref="N741:Q741"/>
    <mergeCell ref="F742:I742"/>
    <mergeCell ref="L742:M742"/>
    <mergeCell ref="N742:Q742"/>
    <mergeCell ref="F743:I743"/>
    <mergeCell ref="L743:M743"/>
    <mergeCell ref="N743:Q743"/>
    <mergeCell ref="F728:I728"/>
    <mergeCell ref="F729:I729"/>
    <mergeCell ref="F730:I730"/>
    <mergeCell ref="F731:I731"/>
    <mergeCell ref="L731:M731"/>
    <mergeCell ref="N731:Q731"/>
    <mergeCell ref="F732:I732"/>
    <mergeCell ref="L732:M732"/>
    <mergeCell ref="N732:Q732"/>
    <mergeCell ref="F733:I733"/>
    <mergeCell ref="F734:I734"/>
    <mergeCell ref="F735:I735"/>
    <mergeCell ref="F736:I736"/>
    <mergeCell ref="L736:M736"/>
    <mergeCell ref="N736:Q736"/>
    <mergeCell ref="F737:I737"/>
    <mergeCell ref="L737:M737"/>
    <mergeCell ref="N737:Q737"/>
    <mergeCell ref="F719:I719"/>
    <mergeCell ref="F720:I720"/>
    <mergeCell ref="L720:M720"/>
    <mergeCell ref="N720:Q720"/>
    <mergeCell ref="F721:I721"/>
    <mergeCell ref="L721:M721"/>
    <mergeCell ref="N721:Q721"/>
    <mergeCell ref="F722:I722"/>
    <mergeCell ref="F723:I723"/>
    <mergeCell ref="F724:I724"/>
    <mergeCell ref="F725:I725"/>
    <mergeCell ref="L725:M725"/>
    <mergeCell ref="N725:Q725"/>
    <mergeCell ref="F726:I726"/>
    <mergeCell ref="L726:M726"/>
    <mergeCell ref="N726:Q726"/>
    <mergeCell ref="F727:I727"/>
    <mergeCell ref="F712:I712"/>
    <mergeCell ref="L712:M712"/>
    <mergeCell ref="N712:Q712"/>
    <mergeCell ref="F713:I713"/>
    <mergeCell ref="L713:M713"/>
    <mergeCell ref="N713:Q713"/>
    <mergeCell ref="F714:I714"/>
    <mergeCell ref="L714:M714"/>
    <mergeCell ref="N714:Q714"/>
    <mergeCell ref="F715:I715"/>
    <mergeCell ref="L715:M715"/>
    <mergeCell ref="N715:Q715"/>
    <mergeCell ref="F716:I716"/>
    <mergeCell ref="L716:M716"/>
    <mergeCell ref="N716:Q716"/>
    <mergeCell ref="F717:I717"/>
    <mergeCell ref="F718:I718"/>
    <mergeCell ref="F706:I706"/>
    <mergeCell ref="L706:M706"/>
    <mergeCell ref="N706:Q706"/>
    <mergeCell ref="F707:I707"/>
    <mergeCell ref="L707:M707"/>
    <mergeCell ref="N707:Q707"/>
    <mergeCell ref="F708:I708"/>
    <mergeCell ref="L708:M708"/>
    <mergeCell ref="N708:Q708"/>
    <mergeCell ref="F709:I709"/>
    <mergeCell ref="L709:M709"/>
    <mergeCell ref="N709:Q709"/>
    <mergeCell ref="F710:I710"/>
    <mergeCell ref="L710:M710"/>
    <mergeCell ref="N710:Q710"/>
    <mergeCell ref="F711:I711"/>
    <mergeCell ref="L711:M711"/>
    <mergeCell ref="N711:Q711"/>
    <mergeCell ref="F696:I696"/>
    <mergeCell ref="L696:M696"/>
    <mergeCell ref="N696:Q696"/>
    <mergeCell ref="F697:I697"/>
    <mergeCell ref="L697:M697"/>
    <mergeCell ref="N697:Q697"/>
    <mergeCell ref="F698:I698"/>
    <mergeCell ref="F699:I699"/>
    <mergeCell ref="F700:I700"/>
    <mergeCell ref="L700:M700"/>
    <mergeCell ref="N700:Q700"/>
    <mergeCell ref="F701:I701"/>
    <mergeCell ref="F702:I702"/>
    <mergeCell ref="F703:I703"/>
    <mergeCell ref="L703:M703"/>
    <mergeCell ref="N703:Q703"/>
    <mergeCell ref="F704:I704"/>
    <mergeCell ref="L704:M704"/>
    <mergeCell ref="N704:Q704"/>
    <mergeCell ref="F687:I687"/>
    <mergeCell ref="L687:M687"/>
    <mergeCell ref="N687:Q687"/>
    <mergeCell ref="F688:I688"/>
    <mergeCell ref="F689:I689"/>
    <mergeCell ref="F690:I690"/>
    <mergeCell ref="F691:I691"/>
    <mergeCell ref="L691:M691"/>
    <mergeCell ref="N691:Q691"/>
    <mergeCell ref="F693:I693"/>
    <mergeCell ref="L693:M693"/>
    <mergeCell ref="N693:Q693"/>
    <mergeCell ref="F694:I694"/>
    <mergeCell ref="L694:M694"/>
    <mergeCell ref="N694:Q694"/>
    <mergeCell ref="F695:I695"/>
    <mergeCell ref="L695:M695"/>
    <mergeCell ref="N695:Q695"/>
    <mergeCell ref="F678:I678"/>
    <mergeCell ref="F679:I679"/>
    <mergeCell ref="F680:I680"/>
    <mergeCell ref="L680:M680"/>
    <mergeCell ref="N680:Q680"/>
    <mergeCell ref="F681:I681"/>
    <mergeCell ref="L681:M681"/>
    <mergeCell ref="N681:Q681"/>
    <mergeCell ref="F682:I682"/>
    <mergeCell ref="L682:M682"/>
    <mergeCell ref="N682:Q682"/>
    <mergeCell ref="F683:I683"/>
    <mergeCell ref="L683:M683"/>
    <mergeCell ref="N683:Q683"/>
    <mergeCell ref="F684:I684"/>
    <mergeCell ref="F685:I685"/>
    <mergeCell ref="F686:I686"/>
    <mergeCell ref="F668:I668"/>
    <mergeCell ref="F669:I669"/>
    <mergeCell ref="F670:I670"/>
    <mergeCell ref="L670:M670"/>
    <mergeCell ref="N670:Q670"/>
    <mergeCell ref="F671:I671"/>
    <mergeCell ref="L671:M671"/>
    <mergeCell ref="N671:Q671"/>
    <mergeCell ref="F672:I672"/>
    <mergeCell ref="L672:M672"/>
    <mergeCell ref="N672:Q672"/>
    <mergeCell ref="F673:I673"/>
    <mergeCell ref="F674:I674"/>
    <mergeCell ref="F675:I675"/>
    <mergeCell ref="L675:M675"/>
    <mergeCell ref="N675:Q675"/>
    <mergeCell ref="F677:I677"/>
    <mergeCell ref="L677:M677"/>
    <mergeCell ref="N677:Q677"/>
    <mergeCell ref="F658:I658"/>
    <mergeCell ref="L658:M658"/>
    <mergeCell ref="N658:Q658"/>
    <mergeCell ref="F659:I659"/>
    <mergeCell ref="F660:I660"/>
    <mergeCell ref="F661:I661"/>
    <mergeCell ref="L661:M661"/>
    <mergeCell ref="N661:Q661"/>
    <mergeCell ref="F662:I662"/>
    <mergeCell ref="F663:I663"/>
    <mergeCell ref="F664:I664"/>
    <mergeCell ref="L664:M664"/>
    <mergeCell ref="N664:Q664"/>
    <mergeCell ref="F665:I665"/>
    <mergeCell ref="F666:I666"/>
    <mergeCell ref="F667:I667"/>
    <mergeCell ref="L667:M667"/>
    <mergeCell ref="N667:Q667"/>
    <mergeCell ref="F652:I652"/>
    <mergeCell ref="L652:M652"/>
    <mergeCell ref="N652:Q652"/>
    <mergeCell ref="F653:I653"/>
    <mergeCell ref="L653:M653"/>
    <mergeCell ref="N653:Q653"/>
    <mergeCell ref="F654:I654"/>
    <mergeCell ref="L654:M654"/>
    <mergeCell ref="N654:Q654"/>
    <mergeCell ref="F655:I655"/>
    <mergeCell ref="L655:M655"/>
    <mergeCell ref="N655:Q655"/>
    <mergeCell ref="F656:I656"/>
    <mergeCell ref="L656:M656"/>
    <mergeCell ref="N656:Q656"/>
    <mergeCell ref="F657:I657"/>
    <mergeCell ref="L657:M657"/>
    <mergeCell ref="N657:Q657"/>
    <mergeCell ref="F642:I642"/>
    <mergeCell ref="L642:M642"/>
    <mergeCell ref="N642:Q642"/>
    <mergeCell ref="F643:I643"/>
    <mergeCell ref="F644:I644"/>
    <mergeCell ref="F645:I645"/>
    <mergeCell ref="L645:M645"/>
    <mergeCell ref="N645:Q645"/>
    <mergeCell ref="F646:I646"/>
    <mergeCell ref="F647:I647"/>
    <mergeCell ref="F648:I648"/>
    <mergeCell ref="L648:M648"/>
    <mergeCell ref="N648:Q648"/>
    <mergeCell ref="F649:I649"/>
    <mergeCell ref="L649:M649"/>
    <mergeCell ref="N649:Q649"/>
    <mergeCell ref="F651:I651"/>
    <mergeCell ref="L651:M651"/>
    <mergeCell ref="N651:Q651"/>
    <mergeCell ref="F633:I633"/>
    <mergeCell ref="F634:I634"/>
    <mergeCell ref="L634:M634"/>
    <mergeCell ref="N634:Q634"/>
    <mergeCell ref="F635:I635"/>
    <mergeCell ref="L635:M635"/>
    <mergeCell ref="N635:Q635"/>
    <mergeCell ref="F636:I636"/>
    <mergeCell ref="F637:I637"/>
    <mergeCell ref="F638:I638"/>
    <mergeCell ref="F639:I639"/>
    <mergeCell ref="L639:M639"/>
    <mergeCell ref="N639:Q639"/>
    <mergeCell ref="F640:I640"/>
    <mergeCell ref="L640:M640"/>
    <mergeCell ref="N640:Q640"/>
    <mergeCell ref="F641:I641"/>
    <mergeCell ref="L641:M641"/>
    <mergeCell ref="N641:Q641"/>
    <mergeCell ref="F622:I622"/>
    <mergeCell ref="F623:I623"/>
    <mergeCell ref="F624:I624"/>
    <mergeCell ref="F625:I625"/>
    <mergeCell ref="L625:M625"/>
    <mergeCell ref="N625:Q625"/>
    <mergeCell ref="F626:I626"/>
    <mergeCell ref="L626:M626"/>
    <mergeCell ref="N626:Q626"/>
    <mergeCell ref="F627:I627"/>
    <mergeCell ref="F628:I628"/>
    <mergeCell ref="F629:I629"/>
    <mergeCell ref="F630:I630"/>
    <mergeCell ref="L630:M630"/>
    <mergeCell ref="N630:Q630"/>
    <mergeCell ref="F631:I631"/>
    <mergeCell ref="F632:I632"/>
    <mergeCell ref="F611:I611"/>
    <mergeCell ref="L611:M611"/>
    <mergeCell ref="N611:Q611"/>
    <mergeCell ref="F612:I612"/>
    <mergeCell ref="L612:M612"/>
    <mergeCell ref="N612:Q612"/>
    <mergeCell ref="F613:I613"/>
    <mergeCell ref="F614:I614"/>
    <mergeCell ref="F615:I615"/>
    <mergeCell ref="L615:M615"/>
    <mergeCell ref="N615:Q615"/>
    <mergeCell ref="F616:I616"/>
    <mergeCell ref="F617:I617"/>
    <mergeCell ref="F618:I618"/>
    <mergeCell ref="F619:I619"/>
    <mergeCell ref="F620:I620"/>
    <mergeCell ref="F621:I621"/>
    <mergeCell ref="L621:M621"/>
    <mergeCell ref="N621:Q621"/>
    <mergeCell ref="F604:I604"/>
    <mergeCell ref="L604:M604"/>
    <mergeCell ref="N604:Q604"/>
    <mergeCell ref="F605:I605"/>
    <mergeCell ref="L605:M605"/>
    <mergeCell ref="N605:Q605"/>
    <mergeCell ref="F606:I606"/>
    <mergeCell ref="L606:M606"/>
    <mergeCell ref="N606:Q606"/>
    <mergeCell ref="F607:I607"/>
    <mergeCell ref="L607:M607"/>
    <mergeCell ref="N607:Q607"/>
    <mergeCell ref="F608:I608"/>
    <mergeCell ref="L608:M608"/>
    <mergeCell ref="N608:Q608"/>
    <mergeCell ref="F609:I609"/>
    <mergeCell ref="L609:M609"/>
    <mergeCell ref="N609:Q609"/>
    <mergeCell ref="F598:I598"/>
    <mergeCell ref="L598:M598"/>
    <mergeCell ref="N598:Q598"/>
    <mergeCell ref="F599:I599"/>
    <mergeCell ref="L599:M599"/>
    <mergeCell ref="N599:Q599"/>
    <mergeCell ref="F600:I600"/>
    <mergeCell ref="L600:M600"/>
    <mergeCell ref="N600:Q600"/>
    <mergeCell ref="F601:I601"/>
    <mergeCell ref="L601:M601"/>
    <mergeCell ref="N601:Q601"/>
    <mergeCell ref="F602:I602"/>
    <mergeCell ref="L602:M602"/>
    <mergeCell ref="N602:Q602"/>
    <mergeCell ref="F603:I603"/>
    <mergeCell ref="L603:M603"/>
    <mergeCell ref="N603:Q603"/>
    <mergeCell ref="F592:I592"/>
    <mergeCell ref="L592:M592"/>
    <mergeCell ref="N592:Q592"/>
    <mergeCell ref="F593:I593"/>
    <mergeCell ref="L593:M593"/>
    <mergeCell ref="N593:Q593"/>
    <mergeCell ref="F594:I594"/>
    <mergeCell ref="L594:M594"/>
    <mergeCell ref="N594:Q594"/>
    <mergeCell ref="F595:I595"/>
    <mergeCell ref="L595:M595"/>
    <mergeCell ref="N595:Q595"/>
    <mergeCell ref="F596:I596"/>
    <mergeCell ref="L596:M596"/>
    <mergeCell ref="N596:Q596"/>
    <mergeCell ref="F597:I597"/>
    <mergeCell ref="L597:M597"/>
    <mergeCell ref="N597:Q597"/>
    <mergeCell ref="F586:I586"/>
    <mergeCell ref="L586:M586"/>
    <mergeCell ref="N586:Q586"/>
    <mergeCell ref="F587:I587"/>
    <mergeCell ref="L587:M587"/>
    <mergeCell ref="N587:Q587"/>
    <mergeCell ref="F588:I588"/>
    <mergeCell ref="L588:M588"/>
    <mergeCell ref="N588:Q588"/>
    <mergeCell ref="F589:I589"/>
    <mergeCell ref="L589:M589"/>
    <mergeCell ref="N589:Q589"/>
    <mergeCell ref="F590:I590"/>
    <mergeCell ref="L590:M590"/>
    <mergeCell ref="N590:Q590"/>
    <mergeCell ref="F591:I591"/>
    <mergeCell ref="L591:M591"/>
    <mergeCell ref="N591:Q591"/>
    <mergeCell ref="F580:I580"/>
    <mergeCell ref="L580:M580"/>
    <mergeCell ref="N580:Q580"/>
    <mergeCell ref="F581:I581"/>
    <mergeCell ref="L581:M581"/>
    <mergeCell ref="N581:Q581"/>
    <mergeCell ref="F582:I582"/>
    <mergeCell ref="L582:M582"/>
    <mergeCell ref="N582:Q582"/>
    <mergeCell ref="F583:I583"/>
    <mergeCell ref="L583:M583"/>
    <mergeCell ref="N583:Q583"/>
    <mergeCell ref="F584:I584"/>
    <mergeCell ref="L584:M584"/>
    <mergeCell ref="N584:Q584"/>
    <mergeCell ref="F585:I585"/>
    <mergeCell ref="L585:M585"/>
    <mergeCell ref="N585:Q585"/>
    <mergeCell ref="F574:I574"/>
    <mergeCell ref="L574:M574"/>
    <mergeCell ref="N574:Q574"/>
    <mergeCell ref="F575:I575"/>
    <mergeCell ref="L575:M575"/>
    <mergeCell ref="N575:Q575"/>
    <mergeCell ref="F576:I576"/>
    <mergeCell ref="L576:M576"/>
    <mergeCell ref="N576:Q576"/>
    <mergeCell ref="F577:I577"/>
    <mergeCell ref="L577:M577"/>
    <mergeCell ref="N577:Q577"/>
    <mergeCell ref="F578:I578"/>
    <mergeCell ref="L578:M578"/>
    <mergeCell ref="N578:Q578"/>
    <mergeCell ref="F579:I579"/>
    <mergeCell ref="L579:M579"/>
    <mergeCell ref="N579:Q579"/>
    <mergeCell ref="F568:I568"/>
    <mergeCell ref="L568:M568"/>
    <mergeCell ref="N568:Q568"/>
    <mergeCell ref="F569:I569"/>
    <mergeCell ref="L569:M569"/>
    <mergeCell ref="N569:Q569"/>
    <mergeCell ref="F570:I570"/>
    <mergeCell ref="L570:M570"/>
    <mergeCell ref="N570:Q570"/>
    <mergeCell ref="F571:I571"/>
    <mergeCell ref="L571:M571"/>
    <mergeCell ref="N571:Q571"/>
    <mergeCell ref="F572:I572"/>
    <mergeCell ref="L572:M572"/>
    <mergeCell ref="N572:Q572"/>
    <mergeCell ref="F573:I573"/>
    <mergeCell ref="L573:M573"/>
    <mergeCell ref="N573:Q573"/>
    <mergeCell ref="F560:I560"/>
    <mergeCell ref="F561:I561"/>
    <mergeCell ref="L561:M561"/>
    <mergeCell ref="N561:Q561"/>
    <mergeCell ref="F562:I562"/>
    <mergeCell ref="L562:M562"/>
    <mergeCell ref="N562:Q562"/>
    <mergeCell ref="F564:I564"/>
    <mergeCell ref="L564:M564"/>
    <mergeCell ref="N564:Q564"/>
    <mergeCell ref="F565:I565"/>
    <mergeCell ref="L565:M565"/>
    <mergeCell ref="N565:Q565"/>
    <mergeCell ref="F566:I566"/>
    <mergeCell ref="L566:M566"/>
    <mergeCell ref="N566:Q566"/>
    <mergeCell ref="F567:I567"/>
    <mergeCell ref="L567:M567"/>
    <mergeCell ref="N567:Q567"/>
    <mergeCell ref="F551:I551"/>
    <mergeCell ref="F552:I552"/>
    <mergeCell ref="L552:M552"/>
    <mergeCell ref="N552:Q552"/>
    <mergeCell ref="F553:I553"/>
    <mergeCell ref="L553:M553"/>
    <mergeCell ref="N553:Q553"/>
    <mergeCell ref="F554:I554"/>
    <mergeCell ref="F555:I555"/>
    <mergeCell ref="F556:I556"/>
    <mergeCell ref="L556:M556"/>
    <mergeCell ref="N556:Q556"/>
    <mergeCell ref="F557:I557"/>
    <mergeCell ref="L557:M557"/>
    <mergeCell ref="N557:Q557"/>
    <mergeCell ref="F558:I558"/>
    <mergeCell ref="F559:I559"/>
    <mergeCell ref="F541:I541"/>
    <mergeCell ref="L541:M541"/>
    <mergeCell ref="N541:Q541"/>
    <mergeCell ref="F543:I543"/>
    <mergeCell ref="L543:M543"/>
    <mergeCell ref="N543:Q543"/>
    <mergeCell ref="F544:I544"/>
    <mergeCell ref="F545:I545"/>
    <mergeCell ref="F546:I546"/>
    <mergeCell ref="F547:I547"/>
    <mergeCell ref="L547:M547"/>
    <mergeCell ref="N547:Q547"/>
    <mergeCell ref="F548:I548"/>
    <mergeCell ref="L548:M548"/>
    <mergeCell ref="N548:Q548"/>
    <mergeCell ref="F549:I549"/>
    <mergeCell ref="F550:I550"/>
    <mergeCell ref="F531:I531"/>
    <mergeCell ref="L531:M531"/>
    <mergeCell ref="N531:Q531"/>
    <mergeCell ref="F533:I533"/>
    <mergeCell ref="L533:M533"/>
    <mergeCell ref="N533:Q533"/>
    <mergeCell ref="F534:I534"/>
    <mergeCell ref="L534:M534"/>
    <mergeCell ref="N534:Q534"/>
    <mergeCell ref="F535:I535"/>
    <mergeCell ref="F536:I536"/>
    <mergeCell ref="F537:I537"/>
    <mergeCell ref="F538:I538"/>
    <mergeCell ref="L538:M538"/>
    <mergeCell ref="N538:Q538"/>
    <mergeCell ref="F539:I539"/>
    <mergeCell ref="F540:I540"/>
    <mergeCell ref="F521:I521"/>
    <mergeCell ref="L521:M521"/>
    <mergeCell ref="N521:Q521"/>
    <mergeCell ref="F522:I522"/>
    <mergeCell ref="F523:I523"/>
    <mergeCell ref="F524:I524"/>
    <mergeCell ref="F525:I525"/>
    <mergeCell ref="L525:M525"/>
    <mergeCell ref="N525:Q525"/>
    <mergeCell ref="F526:I526"/>
    <mergeCell ref="L526:M526"/>
    <mergeCell ref="N526:Q526"/>
    <mergeCell ref="F527:I527"/>
    <mergeCell ref="F528:I528"/>
    <mergeCell ref="F529:I529"/>
    <mergeCell ref="F530:I530"/>
    <mergeCell ref="L530:M530"/>
    <mergeCell ref="N530:Q530"/>
    <mergeCell ref="F508:I508"/>
    <mergeCell ref="F509:I509"/>
    <mergeCell ref="F510:I510"/>
    <mergeCell ref="F511:I511"/>
    <mergeCell ref="L511:M511"/>
    <mergeCell ref="N511:Q511"/>
    <mergeCell ref="F512:I512"/>
    <mergeCell ref="F513:I513"/>
    <mergeCell ref="F514:I514"/>
    <mergeCell ref="F515:I515"/>
    <mergeCell ref="F516:I516"/>
    <mergeCell ref="F517:I517"/>
    <mergeCell ref="L517:M517"/>
    <mergeCell ref="N517:Q517"/>
    <mergeCell ref="F518:I518"/>
    <mergeCell ref="F519:I519"/>
    <mergeCell ref="F520:I520"/>
    <mergeCell ref="F497:I497"/>
    <mergeCell ref="L497:M497"/>
    <mergeCell ref="N497:Q497"/>
    <mergeCell ref="F498:I498"/>
    <mergeCell ref="L498:M498"/>
    <mergeCell ref="N498:Q498"/>
    <mergeCell ref="F500:I500"/>
    <mergeCell ref="L500:M500"/>
    <mergeCell ref="N500:Q500"/>
    <mergeCell ref="F503:I503"/>
    <mergeCell ref="L503:M503"/>
    <mergeCell ref="N503:Q503"/>
    <mergeCell ref="F504:I504"/>
    <mergeCell ref="F505:I505"/>
    <mergeCell ref="F506:I506"/>
    <mergeCell ref="F507:I507"/>
    <mergeCell ref="L507:M507"/>
    <mergeCell ref="N507:Q507"/>
    <mergeCell ref="F486:I486"/>
    <mergeCell ref="F487:I487"/>
    <mergeCell ref="F488:I488"/>
    <mergeCell ref="F489:I489"/>
    <mergeCell ref="F490:I490"/>
    <mergeCell ref="F491:I491"/>
    <mergeCell ref="F492:I492"/>
    <mergeCell ref="F493:I493"/>
    <mergeCell ref="F494:I494"/>
    <mergeCell ref="L494:M494"/>
    <mergeCell ref="N494:Q494"/>
    <mergeCell ref="F495:I495"/>
    <mergeCell ref="L495:M495"/>
    <mergeCell ref="N495:Q495"/>
    <mergeCell ref="F496:I496"/>
    <mergeCell ref="L496:M496"/>
    <mergeCell ref="N496:Q496"/>
    <mergeCell ref="F471:I471"/>
    <mergeCell ref="F472:I472"/>
    <mergeCell ref="F473:I473"/>
    <mergeCell ref="F474:I474"/>
    <mergeCell ref="F475:I475"/>
    <mergeCell ref="F476:I476"/>
    <mergeCell ref="F477:I477"/>
    <mergeCell ref="F478:I478"/>
    <mergeCell ref="F479:I479"/>
    <mergeCell ref="F480:I480"/>
    <mergeCell ref="F481:I481"/>
    <mergeCell ref="L481:M481"/>
    <mergeCell ref="N481:Q481"/>
    <mergeCell ref="F482:I482"/>
    <mergeCell ref="F483:I483"/>
    <mergeCell ref="F484:I484"/>
    <mergeCell ref="F485:I485"/>
    <mergeCell ref="F458:I458"/>
    <mergeCell ref="L458:M458"/>
    <mergeCell ref="N458:Q458"/>
    <mergeCell ref="F459:I459"/>
    <mergeCell ref="F460:I460"/>
    <mergeCell ref="F461:I461"/>
    <mergeCell ref="F462:I462"/>
    <mergeCell ref="F463:I463"/>
    <mergeCell ref="F464:I464"/>
    <mergeCell ref="L464:M464"/>
    <mergeCell ref="N464:Q464"/>
    <mergeCell ref="F465:I465"/>
    <mergeCell ref="F466:I466"/>
    <mergeCell ref="F467:I467"/>
    <mergeCell ref="F468:I468"/>
    <mergeCell ref="F469:I469"/>
    <mergeCell ref="F470:I470"/>
    <mergeCell ref="F447:I447"/>
    <mergeCell ref="F448:I448"/>
    <mergeCell ref="F449:I449"/>
    <mergeCell ref="L449:M449"/>
    <mergeCell ref="N449:Q449"/>
    <mergeCell ref="F450:I450"/>
    <mergeCell ref="L450:M450"/>
    <mergeCell ref="N450:Q450"/>
    <mergeCell ref="F451:I451"/>
    <mergeCell ref="L451:M451"/>
    <mergeCell ref="N451:Q451"/>
    <mergeCell ref="F452:I452"/>
    <mergeCell ref="F453:I453"/>
    <mergeCell ref="F454:I454"/>
    <mergeCell ref="F455:I455"/>
    <mergeCell ref="F456:I456"/>
    <mergeCell ref="F457:I457"/>
    <mergeCell ref="F434:I434"/>
    <mergeCell ref="F435:I435"/>
    <mergeCell ref="F436:I436"/>
    <mergeCell ref="F437:I437"/>
    <mergeCell ref="F438:I438"/>
    <mergeCell ref="F439:I439"/>
    <mergeCell ref="L439:M439"/>
    <mergeCell ref="N439:Q439"/>
    <mergeCell ref="F440:I440"/>
    <mergeCell ref="F441:I441"/>
    <mergeCell ref="F442:I442"/>
    <mergeCell ref="F443:I443"/>
    <mergeCell ref="L443:M443"/>
    <mergeCell ref="N443:Q443"/>
    <mergeCell ref="F444:I444"/>
    <mergeCell ref="F445:I445"/>
    <mergeCell ref="F446:I446"/>
    <mergeCell ref="L446:M446"/>
    <mergeCell ref="N446:Q446"/>
    <mergeCell ref="F425:I425"/>
    <mergeCell ref="F426:I426"/>
    <mergeCell ref="F427:I427"/>
    <mergeCell ref="F428:I428"/>
    <mergeCell ref="L428:M428"/>
    <mergeCell ref="N428:Q428"/>
    <mergeCell ref="F429:I429"/>
    <mergeCell ref="L429:M429"/>
    <mergeCell ref="N429:Q429"/>
    <mergeCell ref="F430:I430"/>
    <mergeCell ref="L430:M430"/>
    <mergeCell ref="N430:Q430"/>
    <mergeCell ref="F431:I431"/>
    <mergeCell ref="F432:I432"/>
    <mergeCell ref="F433:I433"/>
    <mergeCell ref="L433:M433"/>
    <mergeCell ref="N433:Q433"/>
    <mergeCell ref="F413:I413"/>
    <mergeCell ref="L413:M413"/>
    <mergeCell ref="N413:Q413"/>
    <mergeCell ref="F414:I414"/>
    <mergeCell ref="F415:I415"/>
    <mergeCell ref="F416:I416"/>
    <mergeCell ref="F417:I417"/>
    <mergeCell ref="L417:M417"/>
    <mergeCell ref="N417:Q417"/>
    <mergeCell ref="F418:I418"/>
    <mergeCell ref="F419:I419"/>
    <mergeCell ref="F420:I420"/>
    <mergeCell ref="F422:I422"/>
    <mergeCell ref="L422:M422"/>
    <mergeCell ref="N422:Q422"/>
    <mergeCell ref="F423:I423"/>
    <mergeCell ref="F424:I424"/>
    <mergeCell ref="F403:I403"/>
    <mergeCell ref="L403:M403"/>
    <mergeCell ref="N403:Q403"/>
    <mergeCell ref="F404:I404"/>
    <mergeCell ref="F405:I405"/>
    <mergeCell ref="F406:I406"/>
    <mergeCell ref="F407:I407"/>
    <mergeCell ref="L407:M407"/>
    <mergeCell ref="N407:Q407"/>
    <mergeCell ref="F408:I408"/>
    <mergeCell ref="F409:I409"/>
    <mergeCell ref="F410:I410"/>
    <mergeCell ref="F411:I411"/>
    <mergeCell ref="L411:M411"/>
    <mergeCell ref="N411:Q411"/>
    <mergeCell ref="F412:I412"/>
    <mergeCell ref="L412:M412"/>
    <mergeCell ref="N412:Q412"/>
    <mergeCell ref="F392:I392"/>
    <mergeCell ref="L392:M392"/>
    <mergeCell ref="N392:Q392"/>
    <mergeCell ref="F393:I393"/>
    <mergeCell ref="F394:I394"/>
    <mergeCell ref="F395:I395"/>
    <mergeCell ref="L395:M395"/>
    <mergeCell ref="N395:Q395"/>
    <mergeCell ref="F396:I396"/>
    <mergeCell ref="F397:I397"/>
    <mergeCell ref="F398:I398"/>
    <mergeCell ref="F399:I399"/>
    <mergeCell ref="L399:M399"/>
    <mergeCell ref="N399:Q399"/>
    <mergeCell ref="F400:I400"/>
    <mergeCell ref="F401:I401"/>
    <mergeCell ref="F402:I402"/>
    <mergeCell ref="L381:M381"/>
    <mergeCell ref="N381:Q381"/>
    <mergeCell ref="F382:I382"/>
    <mergeCell ref="F383:I383"/>
    <mergeCell ref="F384:I384"/>
    <mergeCell ref="F385:I385"/>
    <mergeCell ref="F386:I386"/>
    <mergeCell ref="L386:M386"/>
    <mergeCell ref="N386:Q386"/>
    <mergeCell ref="F387:I387"/>
    <mergeCell ref="F388:I388"/>
    <mergeCell ref="F389:I389"/>
    <mergeCell ref="F390:I390"/>
    <mergeCell ref="L390:M390"/>
    <mergeCell ref="N390:Q390"/>
    <mergeCell ref="F391:I391"/>
    <mergeCell ref="L391:M391"/>
    <mergeCell ref="N391:Q391"/>
    <mergeCell ref="F365:I365"/>
    <mergeCell ref="F366:I366"/>
    <mergeCell ref="F367:I367"/>
    <mergeCell ref="F368:I368"/>
    <mergeCell ref="F369:I369"/>
    <mergeCell ref="F370:I370"/>
    <mergeCell ref="F371:I371"/>
    <mergeCell ref="F372:I372"/>
    <mergeCell ref="F373:I373"/>
    <mergeCell ref="F374:I374"/>
    <mergeCell ref="F375:I375"/>
    <mergeCell ref="F376:I376"/>
    <mergeCell ref="F377:I377"/>
    <mergeCell ref="F378:I378"/>
    <mergeCell ref="F379:I379"/>
    <mergeCell ref="F380:I380"/>
    <mergeCell ref="F381:I381"/>
    <mergeCell ref="F350:I350"/>
    <mergeCell ref="F351:I351"/>
    <mergeCell ref="F352:I352"/>
    <mergeCell ref="F353:I353"/>
    <mergeCell ref="F354:I354"/>
    <mergeCell ref="F355:I355"/>
    <mergeCell ref="F356:I356"/>
    <mergeCell ref="F357:I357"/>
    <mergeCell ref="F358:I358"/>
    <mergeCell ref="F359:I359"/>
    <mergeCell ref="F360:I360"/>
    <mergeCell ref="F361:I361"/>
    <mergeCell ref="L361:M361"/>
    <mergeCell ref="N361:Q361"/>
    <mergeCell ref="F362:I362"/>
    <mergeCell ref="F363:I363"/>
    <mergeCell ref="F364:I364"/>
    <mergeCell ref="F335:I335"/>
    <mergeCell ref="F336:I336"/>
    <mergeCell ref="F337:I337"/>
    <mergeCell ref="F338:I338"/>
    <mergeCell ref="F339:I339"/>
    <mergeCell ref="F340:I340"/>
    <mergeCell ref="F341:I341"/>
    <mergeCell ref="L341:M341"/>
    <mergeCell ref="N341:Q341"/>
    <mergeCell ref="F342:I342"/>
    <mergeCell ref="F343:I343"/>
    <mergeCell ref="F344:I344"/>
    <mergeCell ref="F345:I345"/>
    <mergeCell ref="F346:I346"/>
    <mergeCell ref="F347:I347"/>
    <mergeCell ref="F348:I348"/>
    <mergeCell ref="F349:I349"/>
    <mergeCell ref="F320:I320"/>
    <mergeCell ref="F321:I321"/>
    <mergeCell ref="L321:M321"/>
    <mergeCell ref="N321:Q321"/>
    <mergeCell ref="F322:I322"/>
    <mergeCell ref="F323:I323"/>
    <mergeCell ref="F324:I324"/>
    <mergeCell ref="F325:I325"/>
    <mergeCell ref="F326:I326"/>
    <mergeCell ref="F327:I327"/>
    <mergeCell ref="F328:I328"/>
    <mergeCell ref="F329:I329"/>
    <mergeCell ref="F330:I330"/>
    <mergeCell ref="F331:I331"/>
    <mergeCell ref="F332:I332"/>
    <mergeCell ref="F333:I333"/>
    <mergeCell ref="F334:I334"/>
    <mergeCell ref="F305:I305"/>
    <mergeCell ref="F306:I306"/>
    <mergeCell ref="F307:I307"/>
    <mergeCell ref="F308:I308"/>
    <mergeCell ref="F309:I309"/>
    <mergeCell ref="F310:I310"/>
    <mergeCell ref="F311:I311"/>
    <mergeCell ref="F312:I312"/>
    <mergeCell ref="F313:I313"/>
    <mergeCell ref="F314:I314"/>
    <mergeCell ref="L314:M314"/>
    <mergeCell ref="N314:Q314"/>
    <mergeCell ref="F315:I315"/>
    <mergeCell ref="F316:I316"/>
    <mergeCell ref="F317:I317"/>
    <mergeCell ref="F318:I318"/>
    <mergeCell ref="F319:I319"/>
    <mergeCell ref="F288:I288"/>
    <mergeCell ref="F289:I289"/>
    <mergeCell ref="F290:I290"/>
    <mergeCell ref="F291:I291"/>
    <mergeCell ref="F292:I292"/>
    <mergeCell ref="F293:I293"/>
    <mergeCell ref="F294:I294"/>
    <mergeCell ref="F295:I295"/>
    <mergeCell ref="F296:I296"/>
    <mergeCell ref="F297:I297"/>
    <mergeCell ref="F298:I298"/>
    <mergeCell ref="F299:I299"/>
    <mergeCell ref="F300:I300"/>
    <mergeCell ref="F301:I301"/>
    <mergeCell ref="F302:I302"/>
    <mergeCell ref="F303:I303"/>
    <mergeCell ref="F304:I304"/>
    <mergeCell ref="F273:I273"/>
    <mergeCell ref="F274:I274"/>
    <mergeCell ref="F275:I275"/>
    <mergeCell ref="F276:I276"/>
    <mergeCell ref="F277:I277"/>
    <mergeCell ref="F278:I278"/>
    <mergeCell ref="F279:I279"/>
    <mergeCell ref="F280:I280"/>
    <mergeCell ref="F281:I281"/>
    <mergeCell ref="F282:I282"/>
    <mergeCell ref="F283:I283"/>
    <mergeCell ref="F284:I284"/>
    <mergeCell ref="F285:I285"/>
    <mergeCell ref="L285:M285"/>
    <mergeCell ref="N285:Q285"/>
    <mergeCell ref="F286:I286"/>
    <mergeCell ref="F287:I287"/>
    <mergeCell ref="F258:I258"/>
    <mergeCell ref="F259:I259"/>
    <mergeCell ref="L259:M259"/>
    <mergeCell ref="N259:Q259"/>
    <mergeCell ref="F260:I260"/>
    <mergeCell ref="F261:I261"/>
    <mergeCell ref="F262:I262"/>
    <mergeCell ref="F263:I263"/>
    <mergeCell ref="F264:I264"/>
    <mergeCell ref="F265:I265"/>
    <mergeCell ref="F266:I266"/>
    <mergeCell ref="F267:I267"/>
    <mergeCell ref="F268:I268"/>
    <mergeCell ref="F269:I269"/>
    <mergeCell ref="F270:I270"/>
    <mergeCell ref="F271:I271"/>
    <mergeCell ref="F272:I272"/>
    <mergeCell ref="F241:I241"/>
    <mergeCell ref="F242:I242"/>
    <mergeCell ref="F243:I243"/>
    <mergeCell ref="F244:I244"/>
    <mergeCell ref="F245:I245"/>
    <mergeCell ref="F246:I246"/>
    <mergeCell ref="F247:I247"/>
    <mergeCell ref="F248:I248"/>
    <mergeCell ref="F249:I249"/>
    <mergeCell ref="F250:I250"/>
    <mergeCell ref="F251:I251"/>
    <mergeCell ref="F252:I252"/>
    <mergeCell ref="F253:I253"/>
    <mergeCell ref="F254:I254"/>
    <mergeCell ref="F255:I255"/>
    <mergeCell ref="F256:I256"/>
    <mergeCell ref="F257:I257"/>
    <mergeCell ref="F226:I226"/>
    <mergeCell ref="F227:I227"/>
    <mergeCell ref="F228:I228"/>
    <mergeCell ref="F229:I229"/>
    <mergeCell ref="F230:I230"/>
    <mergeCell ref="F231:I231"/>
    <mergeCell ref="F232:I232"/>
    <mergeCell ref="F233:I233"/>
    <mergeCell ref="L233:M233"/>
    <mergeCell ref="N233:Q233"/>
    <mergeCell ref="F234:I234"/>
    <mergeCell ref="F235:I235"/>
    <mergeCell ref="F236:I236"/>
    <mergeCell ref="F237:I237"/>
    <mergeCell ref="F238:I238"/>
    <mergeCell ref="F239:I239"/>
    <mergeCell ref="F240:I240"/>
    <mergeCell ref="F214:I214"/>
    <mergeCell ref="F215:I215"/>
    <mergeCell ref="L215:M215"/>
    <mergeCell ref="N215:Q215"/>
    <mergeCell ref="F216:I216"/>
    <mergeCell ref="F217:I217"/>
    <mergeCell ref="F218:I218"/>
    <mergeCell ref="F219:I219"/>
    <mergeCell ref="F220:I220"/>
    <mergeCell ref="F221:I221"/>
    <mergeCell ref="L221:M221"/>
    <mergeCell ref="N221:Q221"/>
    <mergeCell ref="F223:I223"/>
    <mergeCell ref="L223:M223"/>
    <mergeCell ref="N223:Q223"/>
    <mergeCell ref="F224:I224"/>
    <mergeCell ref="F225:I225"/>
    <mergeCell ref="F201:I201"/>
    <mergeCell ref="F202:I202"/>
    <mergeCell ref="F203:I203"/>
    <mergeCell ref="L203:M203"/>
    <mergeCell ref="N203:Q203"/>
    <mergeCell ref="F204:I204"/>
    <mergeCell ref="F205:I205"/>
    <mergeCell ref="F206:I206"/>
    <mergeCell ref="F207:I207"/>
    <mergeCell ref="F208:I208"/>
    <mergeCell ref="F209:I209"/>
    <mergeCell ref="L209:M209"/>
    <mergeCell ref="N209:Q209"/>
    <mergeCell ref="F210:I210"/>
    <mergeCell ref="F211:I211"/>
    <mergeCell ref="F212:I212"/>
    <mergeCell ref="F213:I213"/>
    <mergeCell ref="F191:I191"/>
    <mergeCell ref="L191:M191"/>
    <mergeCell ref="N191:Q191"/>
    <mergeCell ref="F193:I193"/>
    <mergeCell ref="L193:M193"/>
    <mergeCell ref="N193:Q193"/>
    <mergeCell ref="F194:I194"/>
    <mergeCell ref="F195:I195"/>
    <mergeCell ref="F196:I196"/>
    <mergeCell ref="L196:M196"/>
    <mergeCell ref="N196:Q196"/>
    <mergeCell ref="F197:I197"/>
    <mergeCell ref="F198:I198"/>
    <mergeCell ref="F199:I199"/>
    <mergeCell ref="L199:M199"/>
    <mergeCell ref="N199:Q199"/>
    <mergeCell ref="F200:I200"/>
    <mergeCell ref="L200:M200"/>
    <mergeCell ref="N200:Q200"/>
    <mergeCell ref="F180:I180"/>
    <mergeCell ref="L180:M180"/>
    <mergeCell ref="N180:Q180"/>
    <mergeCell ref="F181:I181"/>
    <mergeCell ref="F182:I182"/>
    <mergeCell ref="F183:I183"/>
    <mergeCell ref="L183:M183"/>
    <mergeCell ref="N183:Q183"/>
    <mergeCell ref="F184:I184"/>
    <mergeCell ref="F185:I185"/>
    <mergeCell ref="F186:I186"/>
    <mergeCell ref="L186:M186"/>
    <mergeCell ref="N186:Q186"/>
    <mergeCell ref="F187:I187"/>
    <mergeCell ref="F188:I188"/>
    <mergeCell ref="F189:I189"/>
    <mergeCell ref="F190:I190"/>
    <mergeCell ref="F167:I167"/>
    <mergeCell ref="L167:M167"/>
    <mergeCell ref="N167:Q167"/>
    <mergeCell ref="F168:I168"/>
    <mergeCell ref="F169:I169"/>
    <mergeCell ref="F170:I170"/>
    <mergeCell ref="F171:I171"/>
    <mergeCell ref="L171:M171"/>
    <mergeCell ref="N171:Q171"/>
    <mergeCell ref="F172:I172"/>
    <mergeCell ref="F173:I173"/>
    <mergeCell ref="F174:I174"/>
    <mergeCell ref="F175:I175"/>
    <mergeCell ref="F176:I176"/>
    <mergeCell ref="F177:I177"/>
    <mergeCell ref="F178:I178"/>
    <mergeCell ref="F179:I179"/>
    <mergeCell ref="F155:I155"/>
    <mergeCell ref="L155:M155"/>
    <mergeCell ref="N155:Q155"/>
    <mergeCell ref="F156:I156"/>
    <mergeCell ref="F157:I157"/>
    <mergeCell ref="F158:I158"/>
    <mergeCell ref="F159:I159"/>
    <mergeCell ref="L159:M159"/>
    <mergeCell ref="N159:Q159"/>
    <mergeCell ref="F160:I160"/>
    <mergeCell ref="F161:I161"/>
    <mergeCell ref="F162:I162"/>
    <mergeCell ref="F163:I163"/>
    <mergeCell ref="L163:M163"/>
    <mergeCell ref="N163:Q163"/>
    <mergeCell ref="F165:I165"/>
    <mergeCell ref="L165:M165"/>
    <mergeCell ref="N165:Q165"/>
    <mergeCell ref="F144:I144"/>
    <mergeCell ref="L144:M144"/>
    <mergeCell ref="N144:Q144"/>
    <mergeCell ref="F145:I145"/>
    <mergeCell ref="F146:I146"/>
    <mergeCell ref="F147:I147"/>
    <mergeCell ref="F148:I148"/>
    <mergeCell ref="F149:I149"/>
    <mergeCell ref="L149:M149"/>
    <mergeCell ref="N149:Q149"/>
    <mergeCell ref="F150:I150"/>
    <mergeCell ref="L150:M150"/>
    <mergeCell ref="N150:Q150"/>
    <mergeCell ref="F151:I151"/>
    <mergeCell ref="F152:I152"/>
    <mergeCell ref="F153:I153"/>
    <mergeCell ref="F154:I154"/>
    <mergeCell ref="L154:M154"/>
    <mergeCell ref="N154:Q154"/>
    <mergeCell ref="D119:H119"/>
    <mergeCell ref="N119:Q119"/>
    <mergeCell ref="D120:H120"/>
    <mergeCell ref="N120:Q120"/>
    <mergeCell ref="D121:H121"/>
    <mergeCell ref="N121:Q121"/>
    <mergeCell ref="N122:Q122"/>
    <mergeCell ref="L124:Q124"/>
    <mergeCell ref="C130:Q130"/>
    <mergeCell ref="F132:P132"/>
    <mergeCell ref="F133:P133"/>
    <mergeCell ref="M135:P135"/>
    <mergeCell ref="M137:Q137"/>
    <mergeCell ref="M138:Q138"/>
    <mergeCell ref="F140:I140"/>
    <mergeCell ref="L140:M140"/>
    <mergeCell ref="N140:Q140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6:Q116"/>
    <mergeCell ref="D117:H117"/>
    <mergeCell ref="N117:Q117"/>
    <mergeCell ref="D118:H118"/>
    <mergeCell ref="N118:Q118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</mergeCells>
  <dataValidations count="2">
    <dataValidation type="list" allowBlank="1" showInputMessage="1" showErrorMessage="1" error="Povolené sú hodnoty K, M." sqref="D921:D926" xr:uid="{00000000-0002-0000-0100-000000000000}">
      <formula1>"K, M"</formula1>
    </dataValidation>
    <dataValidation type="list" allowBlank="1" showInputMessage="1" showErrorMessage="1" error="Povolené sú hodnoty základná, znížená, nulová." sqref="U921:U926" xr:uid="{00000000-0002-0000-0100-000001000000}">
      <formula1>"základná, znížená, nulová"</formula1>
    </dataValidation>
  </dataValidations>
  <hyperlinks>
    <hyperlink ref="F1:G1" location="C2" display="1) Krycí list rozpočtu" xr:uid="{00000000-0004-0000-0100-000000000000}"/>
    <hyperlink ref="H1:K1" location="C86" display="2) Rekapitulácia rozpočtu" xr:uid="{00000000-0004-0000-0100-000001000000}"/>
    <hyperlink ref="L1" location="C140" display="3) Rozpočet" xr:uid="{00000000-0004-0000-0100-000002000000}"/>
    <hyperlink ref="S1:T1" location="'Rekapitulácia stavby'!C2" display="Rekapitulácia stavby" xr:uid="{00000000-0004-0000-01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166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8"/>
      <c r="B1" s="15"/>
      <c r="C1" s="15"/>
      <c r="D1" s="16" t="s">
        <v>1</v>
      </c>
      <c r="E1" s="15"/>
      <c r="F1" s="17" t="s">
        <v>102</v>
      </c>
      <c r="G1" s="17"/>
      <c r="H1" s="312" t="s">
        <v>103</v>
      </c>
      <c r="I1" s="312"/>
      <c r="J1" s="312"/>
      <c r="K1" s="312"/>
      <c r="L1" s="17" t="s">
        <v>104</v>
      </c>
      <c r="M1" s="15"/>
      <c r="N1" s="15"/>
      <c r="O1" s="16" t="s">
        <v>105</v>
      </c>
      <c r="P1" s="15"/>
      <c r="Q1" s="15"/>
      <c r="R1" s="15"/>
      <c r="S1" s="17" t="s">
        <v>106</v>
      </c>
      <c r="T1" s="17"/>
      <c r="U1" s="118"/>
      <c r="V1" s="1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13" t="s">
        <v>7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S2" s="256" t="s">
        <v>8</v>
      </c>
      <c r="T2" s="257"/>
      <c r="U2" s="257"/>
      <c r="V2" s="257"/>
      <c r="W2" s="257"/>
      <c r="X2" s="257"/>
      <c r="Y2" s="257"/>
      <c r="Z2" s="257"/>
      <c r="AA2" s="257"/>
      <c r="AB2" s="257"/>
      <c r="AC2" s="257"/>
      <c r="AT2" s="22" t="s">
        <v>89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78</v>
      </c>
    </row>
    <row r="4" spans="1:66" ht="36.950000000000003" customHeight="1">
      <c r="B4" s="26"/>
      <c r="C4" s="215" t="s">
        <v>107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7"/>
      <c r="T4" s="21" t="s">
        <v>12</v>
      </c>
      <c r="AT4" s="22" t="s">
        <v>6</v>
      </c>
    </row>
    <row r="5" spans="1:66" ht="6.95" customHeight="1">
      <c r="B5" s="2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1:66" ht="25.35" customHeight="1">
      <c r="B6" s="26"/>
      <c r="C6" s="29"/>
      <c r="D6" s="33" t="s">
        <v>17</v>
      </c>
      <c r="E6" s="29"/>
      <c r="F6" s="258" t="str">
        <f>'Rekapitulácia stavby'!K6</f>
        <v>Rekonštrukcia mlyna v Nemšovaj</v>
      </c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9"/>
      <c r="R6" s="27"/>
    </row>
    <row r="7" spans="1:66" s="1" customFormat="1" ht="32.85" customHeight="1">
      <c r="B7" s="38"/>
      <c r="C7" s="39"/>
      <c r="D7" s="32" t="s">
        <v>108</v>
      </c>
      <c r="E7" s="39"/>
      <c r="F7" s="221" t="s">
        <v>1331</v>
      </c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39"/>
      <c r="R7" s="40"/>
    </row>
    <row r="8" spans="1:66" s="1" customFormat="1" ht="14.45" customHeight="1">
      <c r="B8" s="38"/>
      <c r="C8" s="39"/>
      <c r="D8" s="33" t="s">
        <v>19</v>
      </c>
      <c r="E8" s="39"/>
      <c r="F8" s="31" t="s">
        <v>5</v>
      </c>
      <c r="G8" s="39"/>
      <c r="H8" s="39"/>
      <c r="I8" s="39"/>
      <c r="J8" s="39"/>
      <c r="K8" s="39"/>
      <c r="L8" s="39"/>
      <c r="M8" s="33" t="s">
        <v>20</v>
      </c>
      <c r="N8" s="39"/>
      <c r="O8" s="31" t="s">
        <v>5</v>
      </c>
      <c r="P8" s="39"/>
      <c r="Q8" s="39"/>
      <c r="R8" s="40"/>
    </row>
    <row r="9" spans="1:66" s="1" customFormat="1" ht="14.45" customHeight="1">
      <c r="B9" s="38"/>
      <c r="C9" s="39"/>
      <c r="D9" s="33" t="s">
        <v>21</v>
      </c>
      <c r="E9" s="39"/>
      <c r="F9" s="31" t="s">
        <v>22</v>
      </c>
      <c r="G9" s="39"/>
      <c r="H9" s="39"/>
      <c r="I9" s="39"/>
      <c r="J9" s="39"/>
      <c r="K9" s="39"/>
      <c r="L9" s="39"/>
      <c r="M9" s="33" t="s">
        <v>23</v>
      </c>
      <c r="N9" s="39"/>
      <c r="O9" s="261" t="str">
        <f>'Rekapitulácia stavby'!AN8</f>
        <v>10.4.2018</v>
      </c>
      <c r="P9" s="262"/>
      <c r="Q9" s="39"/>
      <c r="R9" s="40"/>
    </row>
    <row r="10" spans="1:66" s="1" customFormat="1" ht="10.9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1:66" s="1" customFormat="1" ht="14.45" customHeight="1">
      <c r="B11" s="38"/>
      <c r="C11" s="39"/>
      <c r="D11" s="33" t="s">
        <v>25</v>
      </c>
      <c r="E11" s="39"/>
      <c r="F11" s="39"/>
      <c r="G11" s="39"/>
      <c r="H11" s="39"/>
      <c r="I11" s="39"/>
      <c r="J11" s="39"/>
      <c r="K11" s="39"/>
      <c r="L11" s="39"/>
      <c r="M11" s="33" t="s">
        <v>26</v>
      </c>
      <c r="N11" s="39"/>
      <c r="O11" s="219" t="s">
        <v>5</v>
      </c>
      <c r="P11" s="219"/>
      <c r="Q11" s="39"/>
      <c r="R11" s="40"/>
    </row>
    <row r="12" spans="1:66" s="1" customFormat="1" ht="18" customHeight="1">
      <c r="B12" s="38"/>
      <c r="C12" s="39"/>
      <c r="D12" s="39"/>
      <c r="E12" s="31" t="s">
        <v>27</v>
      </c>
      <c r="F12" s="39"/>
      <c r="G12" s="39"/>
      <c r="H12" s="39"/>
      <c r="I12" s="39"/>
      <c r="J12" s="39"/>
      <c r="K12" s="39"/>
      <c r="L12" s="39"/>
      <c r="M12" s="33" t="s">
        <v>28</v>
      </c>
      <c r="N12" s="39"/>
      <c r="O12" s="219" t="s">
        <v>5</v>
      </c>
      <c r="P12" s="219"/>
      <c r="Q12" s="39"/>
      <c r="R12" s="40"/>
    </row>
    <row r="13" spans="1:66" s="1" customFormat="1" ht="6.9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1:66" s="1" customFormat="1" ht="14.45" customHeight="1">
      <c r="B14" s="38"/>
      <c r="C14" s="39"/>
      <c r="D14" s="33" t="s">
        <v>29</v>
      </c>
      <c r="E14" s="39"/>
      <c r="F14" s="39"/>
      <c r="G14" s="39"/>
      <c r="H14" s="39"/>
      <c r="I14" s="39"/>
      <c r="J14" s="39"/>
      <c r="K14" s="39"/>
      <c r="L14" s="39"/>
      <c r="M14" s="33" t="s">
        <v>26</v>
      </c>
      <c r="N14" s="39"/>
      <c r="O14" s="263" t="str">
        <f>IF('Rekapitulácia stavby'!AN13="","",'Rekapitulácia stavby'!AN13)</f>
        <v>Vyplň údaj</v>
      </c>
      <c r="P14" s="219"/>
      <c r="Q14" s="39"/>
      <c r="R14" s="40"/>
    </row>
    <row r="15" spans="1:66" s="1" customFormat="1" ht="18" customHeight="1">
      <c r="B15" s="38"/>
      <c r="C15" s="39"/>
      <c r="D15" s="39"/>
      <c r="E15" s="263" t="str">
        <f>IF('Rekapitulácia stavby'!E14="","",'Rekapitulácia stavby'!E14)</f>
        <v>Vyplň údaj</v>
      </c>
      <c r="F15" s="264"/>
      <c r="G15" s="264"/>
      <c r="H15" s="264"/>
      <c r="I15" s="264"/>
      <c r="J15" s="264"/>
      <c r="K15" s="264"/>
      <c r="L15" s="264"/>
      <c r="M15" s="33" t="s">
        <v>28</v>
      </c>
      <c r="N15" s="39"/>
      <c r="O15" s="263" t="str">
        <f>IF('Rekapitulácia stavby'!AN14="","",'Rekapitulácia stavby'!AN14)</f>
        <v>Vyplň údaj</v>
      </c>
      <c r="P15" s="219"/>
      <c r="Q15" s="39"/>
      <c r="R15" s="40"/>
    </row>
    <row r="16" spans="1:66" s="1" customFormat="1" ht="6.95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45" customHeight="1">
      <c r="B17" s="38"/>
      <c r="C17" s="39"/>
      <c r="D17" s="33" t="s">
        <v>31</v>
      </c>
      <c r="E17" s="39"/>
      <c r="F17" s="39"/>
      <c r="G17" s="39"/>
      <c r="H17" s="39"/>
      <c r="I17" s="39"/>
      <c r="J17" s="39"/>
      <c r="K17" s="39"/>
      <c r="L17" s="39"/>
      <c r="M17" s="33" t="s">
        <v>26</v>
      </c>
      <c r="N17" s="39"/>
      <c r="O17" s="219" t="s">
        <v>5</v>
      </c>
      <c r="P17" s="219"/>
      <c r="Q17" s="39"/>
      <c r="R17" s="40"/>
    </row>
    <row r="18" spans="2:18" s="1" customFormat="1" ht="18" customHeight="1">
      <c r="B18" s="38"/>
      <c r="C18" s="39"/>
      <c r="D18" s="39"/>
      <c r="E18" s="31" t="s">
        <v>32</v>
      </c>
      <c r="F18" s="39"/>
      <c r="G18" s="39"/>
      <c r="H18" s="39"/>
      <c r="I18" s="39"/>
      <c r="J18" s="39"/>
      <c r="K18" s="39"/>
      <c r="L18" s="39"/>
      <c r="M18" s="33" t="s">
        <v>28</v>
      </c>
      <c r="N18" s="39"/>
      <c r="O18" s="219" t="s">
        <v>5</v>
      </c>
      <c r="P18" s="219"/>
      <c r="Q18" s="39"/>
      <c r="R18" s="40"/>
    </row>
    <row r="19" spans="2:18" s="1" customFormat="1" ht="6.95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45" customHeight="1">
      <c r="B20" s="38"/>
      <c r="C20" s="39"/>
      <c r="D20" s="33" t="s">
        <v>35</v>
      </c>
      <c r="E20" s="39"/>
      <c r="F20" s="39"/>
      <c r="G20" s="39"/>
      <c r="H20" s="39"/>
      <c r="I20" s="39"/>
      <c r="J20" s="39"/>
      <c r="K20" s="39"/>
      <c r="L20" s="39"/>
      <c r="M20" s="33" t="s">
        <v>26</v>
      </c>
      <c r="N20" s="39"/>
      <c r="O20" s="219" t="s">
        <v>5</v>
      </c>
      <c r="P20" s="219"/>
      <c r="Q20" s="39"/>
      <c r="R20" s="40"/>
    </row>
    <row r="21" spans="2:18" s="1" customFormat="1" ht="18" customHeight="1">
      <c r="B21" s="38"/>
      <c r="C21" s="39"/>
      <c r="D21" s="39"/>
      <c r="E21" s="31" t="s">
        <v>36</v>
      </c>
      <c r="F21" s="39"/>
      <c r="G21" s="39"/>
      <c r="H21" s="39"/>
      <c r="I21" s="39"/>
      <c r="J21" s="39"/>
      <c r="K21" s="39"/>
      <c r="L21" s="39"/>
      <c r="M21" s="33" t="s">
        <v>28</v>
      </c>
      <c r="N21" s="39"/>
      <c r="O21" s="219" t="s">
        <v>5</v>
      </c>
      <c r="P21" s="219"/>
      <c r="Q21" s="39"/>
      <c r="R21" s="40"/>
    </row>
    <row r="22" spans="2:18" s="1" customFormat="1" ht="6.95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45" customHeight="1">
      <c r="B23" s="38"/>
      <c r="C23" s="39"/>
      <c r="D23" s="33" t="s">
        <v>37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16.5" customHeight="1">
      <c r="B24" s="38"/>
      <c r="C24" s="39"/>
      <c r="D24" s="39"/>
      <c r="E24" s="224" t="s">
        <v>38</v>
      </c>
      <c r="F24" s="224"/>
      <c r="G24" s="224"/>
      <c r="H24" s="224"/>
      <c r="I24" s="224"/>
      <c r="J24" s="224"/>
      <c r="K24" s="224"/>
      <c r="L24" s="224"/>
      <c r="M24" s="39"/>
      <c r="N24" s="39"/>
      <c r="O24" s="39"/>
      <c r="P24" s="39"/>
      <c r="Q24" s="39"/>
      <c r="R24" s="40"/>
    </row>
    <row r="25" spans="2:18" s="1" customFormat="1" ht="6.95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45" customHeight="1">
      <c r="B27" s="38"/>
      <c r="C27" s="39"/>
      <c r="D27" s="119" t="s">
        <v>110</v>
      </c>
      <c r="E27" s="39"/>
      <c r="F27" s="39"/>
      <c r="G27" s="39"/>
      <c r="H27" s="39"/>
      <c r="I27" s="39"/>
      <c r="J27" s="39"/>
      <c r="K27" s="39"/>
      <c r="L27" s="39"/>
      <c r="M27" s="225">
        <f>N88</f>
        <v>0</v>
      </c>
      <c r="N27" s="225"/>
      <c r="O27" s="225"/>
      <c r="P27" s="225"/>
      <c r="Q27" s="39"/>
      <c r="R27" s="40"/>
    </row>
    <row r="28" spans="2:18" s="1" customFormat="1" ht="14.45" customHeight="1">
      <c r="B28" s="38"/>
      <c r="C28" s="39"/>
      <c r="D28" s="37" t="s">
        <v>96</v>
      </c>
      <c r="E28" s="39"/>
      <c r="F28" s="39"/>
      <c r="G28" s="39"/>
      <c r="H28" s="39"/>
      <c r="I28" s="39"/>
      <c r="J28" s="39"/>
      <c r="K28" s="39"/>
      <c r="L28" s="39"/>
      <c r="M28" s="225">
        <f>N98</f>
        <v>0</v>
      </c>
      <c r="N28" s="225"/>
      <c r="O28" s="225"/>
      <c r="P28" s="225"/>
      <c r="Q28" s="39"/>
      <c r="R28" s="40"/>
    </row>
    <row r="29" spans="2:18" s="1" customFormat="1" ht="6.95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5.35" customHeight="1">
      <c r="B30" s="38"/>
      <c r="C30" s="39"/>
      <c r="D30" s="120" t="s">
        <v>41</v>
      </c>
      <c r="E30" s="39"/>
      <c r="F30" s="39"/>
      <c r="G30" s="39"/>
      <c r="H30" s="39"/>
      <c r="I30" s="39"/>
      <c r="J30" s="39"/>
      <c r="K30" s="39"/>
      <c r="L30" s="39"/>
      <c r="M30" s="265">
        <f>ROUND(M27+M28,2)</f>
        <v>0</v>
      </c>
      <c r="N30" s="260"/>
      <c r="O30" s="260"/>
      <c r="P30" s="260"/>
      <c r="Q30" s="39"/>
      <c r="R30" s="40"/>
    </row>
    <row r="31" spans="2:18" s="1" customFormat="1" ht="6.95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45" customHeight="1">
      <c r="B32" s="38"/>
      <c r="C32" s="39"/>
      <c r="D32" s="45" t="s">
        <v>42</v>
      </c>
      <c r="E32" s="45" t="s">
        <v>43</v>
      </c>
      <c r="F32" s="46">
        <v>0.2</v>
      </c>
      <c r="G32" s="121" t="s">
        <v>44</v>
      </c>
      <c r="H32" s="266">
        <f>ROUND((((SUM(BE98:BE105)+SUM(BE123:BE159))+SUM(BE161:BE165))),2)</f>
        <v>0</v>
      </c>
      <c r="I32" s="260"/>
      <c r="J32" s="260"/>
      <c r="K32" s="39"/>
      <c r="L32" s="39"/>
      <c r="M32" s="266">
        <f>ROUND(((ROUND((SUM(BE98:BE105)+SUM(BE123:BE159)), 2)*F32)+SUM(BE161:BE165)*F32),2)</f>
        <v>0</v>
      </c>
      <c r="N32" s="260"/>
      <c r="O32" s="260"/>
      <c r="P32" s="260"/>
      <c r="Q32" s="39"/>
      <c r="R32" s="40"/>
    </row>
    <row r="33" spans="2:18" s="1" customFormat="1" ht="14.45" customHeight="1">
      <c r="B33" s="38"/>
      <c r="C33" s="39"/>
      <c r="D33" s="39"/>
      <c r="E33" s="45" t="s">
        <v>45</v>
      </c>
      <c r="F33" s="46">
        <v>0.2</v>
      </c>
      <c r="G33" s="121" t="s">
        <v>44</v>
      </c>
      <c r="H33" s="266">
        <f>ROUND((((SUM(BF98:BF105)+SUM(BF123:BF159))+SUM(BF161:BF165))),2)</f>
        <v>0</v>
      </c>
      <c r="I33" s="260"/>
      <c r="J33" s="260"/>
      <c r="K33" s="39"/>
      <c r="L33" s="39"/>
      <c r="M33" s="266">
        <f>ROUND(((ROUND((SUM(BF98:BF105)+SUM(BF123:BF159)), 2)*F33)+SUM(BF161:BF165)*F33),2)</f>
        <v>0</v>
      </c>
      <c r="N33" s="260"/>
      <c r="O33" s="260"/>
      <c r="P33" s="260"/>
      <c r="Q33" s="39"/>
      <c r="R33" s="40"/>
    </row>
    <row r="34" spans="2:18" s="1" customFormat="1" ht="14.45" hidden="1" customHeight="1">
      <c r="B34" s="38"/>
      <c r="C34" s="39"/>
      <c r="D34" s="39"/>
      <c r="E34" s="45" t="s">
        <v>46</v>
      </c>
      <c r="F34" s="46">
        <v>0.2</v>
      </c>
      <c r="G34" s="121" t="s">
        <v>44</v>
      </c>
      <c r="H34" s="266">
        <f>ROUND((((SUM(BG98:BG105)+SUM(BG123:BG159))+SUM(BG161:BG165))),2)</f>
        <v>0</v>
      </c>
      <c r="I34" s="260"/>
      <c r="J34" s="260"/>
      <c r="K34" s="39"/>
      <c r="L34" s="39"/>
      <c r="M34" s="266">
        <v>0</v>
      </c>
      <c r="N34" s="260"/>
      <c r="O34" s="260"/>
      <c r="P34" s="260"/>
      <c r="Q34" s="39"/>
      <c r="R34" s="40"/>
    </row>
    <row r="35" spans="2:18" s="1" customFormat="1" ht="14.45" hidden="1" customHeight="1">
      <c r="B35" s="38"/>
      <c r="C35" s="39"/>
      <c r="D35" s="39"/>
      <c r="E35" s="45" t="s">
        <v>47</v>
      </c>
      <c r="F35" s="46">
        <v>0.2</v>
      </c>
      <c r="G35" s="121" t="s">
        <v>44</v>
      </c>
      <c r="H35" s="266">
        <f>ROUND((((SUM(BH98:BH105)+SUM(BH123:BH159))+SUM(BH161:BH165))),2)</f>
        <v>0</v>
      </c>
      <c r="I35" s="260"/>
      <c r="J35" s="260"/>
      <c r="K35" s="39"/>
      <c r="L35" s="39"/>
      <c r="M35" s="266">
        <v>0</v>
      </c>
      <c r="N35" s="260"/>
      <c r="O35" s="260"/>
      <c r="P35" s="260"/>
      <c r="Q35" s="39"/>
      <c r="R35" s="40"/>
    </row>
    <row r="36" spans="2:18" s="1" customFormat="1" ht="14.45" hidden="1" customHeight="1">
      <c r="B36" s="38"/>
      <c r="C36" s="39"/>
      <c r="D36" s="39"/>
      <c r="E36" s="45" t="s">
        <v>48</v>
      </c>
      <c r="F36" s="46">
        <v>0</v>
      </c>
      <c r="G36" s="121" t="s">
        <v>44</v>
      </c>
      <c r="H36" s="266">
        <f>ROUND((((SUM(BI98:BI105)+SUM(BI123:BI159))+SUM(BI161:BI165))),2)</f>
        <v>0</v>
      </c>
      <c r="I36" s="260"/>
      <c r="J36" s="260"/>
      <c r="K36" s="39"/>
      <c r="L36" s="39"/>
      <c r="M36" s="266">
        <v>0</v>
      </c>
      <c r="N36" s="260"/>
      <c r="O36" s="260"/>
      <c r="P36" s="260"/>
      <c r="Q36" s="39"/>
      <c r="R36" s="40"/>
    </row>
    <row r="37" spans="2:18" s="1" customFormat="1" ht="6.9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5.35" customHeight="1">
      <c r="B38" s="38"/>
      <c r="C38" s="117"/>
      <c r="D38" s="122" t="s">
        <v>49</v>
      </c>
      <c r="E38" s="78"/>
      <c r="F38" s="78"/>
      <c r="G38" s="123" t="s">
        <v>50</v>
      </c>
      <c r="H38" s="124" t="s">
        <v>51</v>
      </c>
      <c r="I38" s="78"/>
      <c r="J38" s="78"/>
      <c r="K38" s="78"/>
      <c r="L38" s="267">
        <f>SUM(M30:M36)</f>
        <v>0</v>
      </c>
      <c r="M38" s="267"/>
      <c r="N38" s="267"/>
      <c r="O38" s="267"/>
      <c r="P38" s="268"/>
      <c r="Q38" s="117"/>
      <c r="R38" s="40"/>
    </row>
    <row r="39" spans="2:18" s="1" customFormat="1" ht="14.4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ht="13.5">
      <c r="B41" s="26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 spans="2:18" ht="13.5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 ht="13.5"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 ht="13.5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 ht="13.5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 ht="13.5"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 ht="13.5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 ht="13.5"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 ht="13.5"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>
      <c r="B50" s="38"/>
      <c r="C50" s="39"/>
      <c r="D50" s="53" t="s">
        <v>52</v>
      </c>
      <c r="E50" s="54"/>
      <c r="F50" s="54"/>
      <c r="G50" s="54"/>
      <c r="H50" s="55"/>
      <c r="I50" s="39"/>
      <c r="J50" s="53" t="s">
        <v>53</v>
      </c>
      <c r="K50" s="54"/>
      <c r="L50" s="54"/>
      <c r="M50" s="54"/>
      <c r="N50" s="54"/>
      <c r="O50" s="54"/>
      <c r="P50" s="55"/>
      <c r="Q50" s="39"/>
      <c r="R50" s="40"/>
    </row>
    <row r="51" spans="2:18" ht="13.5">
      <c r="B51" s="26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7"/>
    </row>
    <row r="52" spans="2:18" ht="13.5">
      <c r="B52" s="26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7"/>
    </row>
    <row r="53" spans="2:18" ht="13.5">
      <c r="B53" s="26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7"/>
    </row>
    <row r="54" spans="2:18" ht="13.5">
      <c r="B54" s="26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7"/>
    </row>
    <row r="55" spans="2:18" ht="13.5">
      <c r="B55" s="26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7"/>
    </row>
    <row r="56" spans="2:18" ht="13.5">
      <c r="B56" s="26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7"/>
    </row>
    <row r="57" spans="2:18" ht="13.5">
      <c r="B57" s="26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7"/>
    </row>
    <row r="58" spans="2:18" ht="13.5">
      <c r="B58" s="26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7"/>
    </row>
    <row r="59" spans="2:18" s="1" customFormat="1">
      <c r="B59" s="38"/>
      <c r="C59" s="39"/>
      <c r="D59" s="58" t="s">
        <v>54</v>
      </c>
      <c r="E59" s="59"/>
      <c r="F59" s="59"/>
      <c r="G59" s="60" t="s">
        <v>55</v>
      </c>
      <c r="H59" s="61"/>
      <c r="I59" s="39"/>
      <c r="J59" s="58" t="s">
        <v>54</v>
      </c>
      <c r="K59" s="59"/>
      <c r="L59" s="59"/>
      <c r="M59" s="59"/>
      <c r="N59" s="60" t="s">
        <v>55</v>
      </c>
      <c r="O59" s="59"/>
      <c r="P59" s="61"/>
      <c r="Q59" s="39"/>
      <c r="R59" s="40"/>
    </row>
    <row r="60" spans="2:18" ht="13.5">
      <c r="B60" s="26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>
      <c r="B61" s="38"/>
      <c r="C61" s="39"/>
      <c r="D61" s="53" t="s">
        <v>56</v>
      </c>
      <c r="E61" s="54"/>
      <c r="F61" s="54"/>
      <c r="G61" s="54"/>
      <c r="H61" s="55"/>
      <c r="I61" s="39"/>
      <c r="J61" s="53" t="s">
        <v>57</v>
      </c>
      <c r="K61" s="54"/>
      <c r="L61" s="54"/>
      <c r="M61" s="54"/>
      <c r="N61" s="54"/>
      <c r="O61" s="54"/>
      <c r="P61" s="55"/>
      <c r="Q61" s="39"/>
      <c r="R61" s="40"/>
    </row>
    <row r="62" spans="2:18" ht="13.5">
      <c r="B62" s="26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7"/>
    </row>
    <row r="63" spans="2:18" ht="13.5">
      <c r="B63" s="26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7"/>
    </row>
    <row r="64" spans="2:18" ht="13.5">
      <c r="B64" s="26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7"/>
    </row>
    <row r="65" spans="2:18" ht="13.5">
      <c r="B65" s="26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7"/>
    </row>
    <row r="66" spans="2:18" ht="13.5">
      <c r="B66" s="26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7"/>
    </row>
    <row r="67" spans="2:18" ht="13.5">
      <c r="B67" s="26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7"/>
    </row>
    <row r="68" spans="2:18" ht="13.5">
      <c r="B68" s="26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7"/>
    </row>
    <row r="69" spans="2:18" ht="13.5">
      <c r="B69" s="26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7"/>
    </row>
    <row r="70" spans="2:18" s="1" customFormat="1">
      <c r="B70" s="38"/>
      <c r="C70" s="39"/>
      <c r="D70" s="58" t="s">
        <v>54</v>
      </c>
      <c r="E70" s="59"/>
      <c r="F70" s="59"/>
      <c r="G70" s="60" t="s">
        <v>55</v>
      </c>
      <c r="H70" s="61"/>
      <c r="I70" s="39"/>
      <c r="J70" s="58" t="s">
        <v>54</v>
      </c>
      <c r="K70" s="59"/>
      <c r="L70" s="59"/>
      <c r="M70" s="59"/>
      <c r="N70" s="60" t="s">
        <v>55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950000000000003" customHeight="1">
      <c r="B76" s="38"/>
      <c r="C76" s="215" t="s">
        <v>111</v>
      </c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40"/>
    </row>
    <row r="77" spans="2:18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17</v>
      </c>
      <c r="D78" s="39"/>
      <c r="E78" s="39"/>
      <c r="F78" s="258" t="str">
        <f>F6</f>
        <v>Rekonštrukcia mlyna v Nemšovaj</v>
      </c>
      <c r="G78" s="259"/>
      <c r="H78" s="259"/>
      <c r="I78" s="259"/>
      <c r="J78" s="259"/>
      <c r="K78" s="259"/>
      <c r="L78" s="259"/>
      <c r="M78" s="259"/>
      <c r="N78" s="259"/>
      <c r="O78" s="259"/>
      <c r="P78" s="259"/>
      <c r="Q78" s="39"/>
      <c r="R78" s="40"/>
    </row>
    <row r="79" spans="2:18" s="1" customFormat="1" ht="36.950000000000003" customHeight="1">
      <c r="B79" s="38"/>
      <c r="C79" s="72" t="s">
        <v>108</v>
      </c>
      <c r="D79" s="39"/>
      <c r="E79" s="39"/>
      <c r="F79" s="235" t="str">
        <f>F7</f>
        <v>2 - 2 - Vodovodná a kanalizačná prípojka</v>
      </c>
      <c r="G79" s="260"/>
      <c r="H79" s="260"/>
      <c r="I79" s="260"/>
      <c r="J79" s="260"/>
      <c r="K79" s="260"/>
      <c r="L79" s="260"/>
      <c r="M79" s="260"/>
      <c r="N79" s="260"/>
      <c r="O79" s="260"/>
      <c r="P79" s="260"/>
      <c r="Q79" s="39"/>
      <c r="R79" s="40"/>
    </row>
    <row r="80" spans="2:18" s="1" customFormat="1" ht="6.95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</row>
    <row r="81" spans="2:47" s="1" customFormat="1" ht="18" customHeight="1">
      <c r="B81" s="38"/>
      <c r="C81" s="33" t="s">
        <v>21</v>
      </c>
      <c r="D81" s="39"/>
      <c r="E81" s="39"/>
      <c r="F81" s="31" t="str">
        <f>F9</f>
        <v xml:space="preserve"> </v>
      </c>
      <c r="G81" s="39"/>
      <c r="H81" s="39"/>
      <c r="I81" s="39"/>
      <c r="J81" s="39"/>
      <c r="K81" s="33" t="s">
        <v>23</v>
      </c>
      <c r="L81" s="39"/>
      <c r="M81" s="262" t="str">
        <f>IF(O9="","",O9)</f>
        <v>10.4.2018</v>
      </c>
      <c r="N81" s="262"/>
      <c r="O81" s="262"/>
      <c r="P81" s="262"/>
      <c r="Q81" s="39"/>
      <c r="R81" s="40"/>
    </row>
    <row r="82" spans="2:47" s="1" customFormat="1" ht="6.95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</row>
    <row r="83" spans="2:47" s="1" customFormat="1">
      <c r="B83" s="38"/>
      <c r="C83" s="33" t="s">
        <v>25</v>
      </c>
      <c r="D83" s="39"/>
      <c r="E83" s="39"/>
      <c r="F83" s="31" t="str">
        <f>E12</f>
        <v>Ing.Jana Králiková , Nemšová</v>
      </c>
      <c r="G83" s="39"/>
      <c r="H83" s="39"/>
      <c r="I83" s="39"/>
      <c r="J83" s="39"/>
      <c r="K83" s="33" t="s">
        <v>31</v>
      </c>
      <c r="L83" s="39"/>
      <c r="M83" s="219" t="str">
        <f>E18</f>
        <v>Ing.Vavruš</v>
      </c>
      <c r="N83" s="219"/>
      <c r="O83" s="219"/>
      <c r="P83" s="219"/>
      <c r="Q83" s="219"/>
      <c r="R83" s="40"/>
    </row>
    <row r="84" spans="2:47" s="1" customFormat="1" ht="14.45" customHeight="1">
      <c r="B84" s="38"/>
      <c r="C84" s="33" t="s">
        <v>29</v>
      </c>
      <c r="D84" s="39"/>
      <c r="E84" s="39"/>
      <c r="F84" s="31" t="str">
        <f>IF(E15="","",E15)</f>
        <v>Vyplň údaj</v>
      </c>
      <c r="G84" s="39"/>
      <c r="H84" s="39"/>
      <c r="I84" s="39"/>
      <c r="J84" s="39"/>
      <c r="K84" s="33" t="s">
        <v>35</v>
      </c>
      <c r="L84" s="39"/>
      <c r="M84" s="219" t="str">
        <f>E21</f>
        <v>Martinusová Katarína</v>
      </c>
      <c r="N84" s="219"/>
      <c r="O84" s="219"/>
      <c r="P84" s="219"/>
      <c r="Q84" s="219"/>
      <c r="R84" s="40"/>
    </row>
    <row r="85" spans="2:47" s="1" customFormat="1" ht="10.35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</row>
    <row r="86" spans="2:47" s="1" customFormat="1" ht="29.25" customHeight="1">
      <c r="B86" s="38"/>
      <c r="C86" s="269" t="s">
        <v>112</v>
      </c>
      <c r="D86" s="270"/>
      <c r="E86" s="270"/>
      <c r="F86" s="270"/>
      <c r="G86" s="270"/>
      <c r="H86" s="117"/>
      <c r="I86" s="117"/>
      <c r="J86" s="117"/>
      <c r="K86" s="117"/>
      <c r="L86" s="117"/>
      <c r="M86" s="117"/>
      <c r="N86" s="269" t="s">
        <v>113</v>
      </c>
      <c r="O86" s="270"/>
      <c r="P86" s="270"/>
      <c r="Q86" s="270"/>
      <c r="R86" s="40"/>
    </row>
    <row r="87" spans="2:47" s="1" customFormat="1" ht="10.35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</row>
    <row r="88" spans="2:47" s="1" customFormat="1" ht="29.25" customHeight="1">
      <c r="B88" s="38"/>
      <c r="C88" s="125" t="s">
        <v>114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254">
        <f>N123</f>
        <v>0</v>
      </c>
      <c r="O88" s="271"/>
      <c r="P88" s="271"/>
      <c r="Q88" s="271"/>
      <c r="R88" s="40"/>
      <c r="AU88" s="22" t="s">
        <v>115</v>
      </c>
    </row>
    <row r="89" spans="2:47" s="6" customFormat="1" ht="24.95" customHeight="1">
      <c r="B89" s="126"/>
      <c r="C89" s="127"/>
      <c r="D89" s="128" t="s">
        <v>116</v>
      </c>
      <c r="E89" s="127"/>
      <c r="F89" s="127"/>
      <c r="G89" s="127"/>
      <c r="H89" s="127"/>
      <c r="I89" s="127"/>
      <c r="J89" s="127"/>
      <c r="K89" s="127"/>
      <c r="L89" s="127"/>
      <c r="M89" s="127"/>
      <c r="N89" s="272">
        <f>N124</f>
        <v>0</v>
      </c>
      <c r="O89" s="273"/>
      <c r="P89" s="273"/>
      <c r="Q89" s="273"/>
      <c r="R89" s="129"/>
    </row>
    <row r="90" spans="2:47" s="7" customFormat="1" ht="19.899999999999999" customHeight="1">
      <c r="B90" s="130"/>
      <c r="C90" s="131"/>
      <c r="D90" s="105" t="s">
        <v>117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50">
        <f>N125</f>
        <v>0</v>
      </c>
      <c r="O90" s="274"/>
      <c r="P90" s="274"/>
      <c r="Q90" s="274"/>
      <c r="R90" s="132"/>
    </row>
    <row r="91" spans="2:47" s="7" customFormat="1" ht="19.899999999999999" customHeight="1">
      <c r="B91" s="130"/>
      <c r="C91" s="131"/>
      <c r="D91" s="105" t="s">
        <v>1332</v>
      </c>
      <c r="E91" s="131"/>
      <c r="F91" s="131"/>
      <c r="G91" s="131"/>
      <c r="H91" s="131"/>
      <c r="I91" s="131"/>
      <c r="J91" s="131"/>
      <c r="K91" s="131"/>
      <c r="L91" s="131"/>
      <c r="M91" s="131"/>
      <c r="N91" s="250">
        <f>N136</f>
        <v>0</v>
      </c>
      <c r="O91" s="274"/>
      <c r="P91" s="274"/>
      <c r="Q91" s="274"/>
      <c r="R91" s="132"/>
    </row>
    <row r="92" spans="2:47" s="6" customFormat="1" ht="24.95" customHeight="1">
      <c r="B92" s="126"/>
      <c r="C92" s="127"/>
      <c r="D92" s="128" t="s">
        <v>124</v>
      </c>
      <c r="E92" s="127"/>
      <c r="F92" s="127"/>
      <c r="G92" s="127"/>
      <c r="H92" s="127"/>
      <c r="I92" s="127"/>
      <c r="J92" s="127"/>
      <c r="K92" s="127"/>
      <c r="L92" s="127"/>
      <c r="M92" s="127"/>
      <c r="N92" s="272">
        <f>N141</f>
        <v>0</v>
      </c>
      <c r="O92" s="273"/>
      <c r="P92" s="273"/>
      <c r="Q92" s="273"/>
      <c r="R92" s="129"/>
    </row>
    <row r="93" spans="2:47" s="7" customFormat="1" ht="19.899999999999999" customHeight="1">
      <c r="B93" s="130"/>
      <c r="C93" s="131"/>
      <c r="D93" s="105" t="s">
        <v>1333</v>
      </c>
      <c r="E93" s="131"/>
      <c r="F93" s="131"/>
      <c r="G93" s="131"/>
      <c r="H93" s="131"/>
      <c r="I93" s="131"/>
      <c r="J93" s="131"/>
      <c r="K93" s="131"/>
      <c r="L93" s="131"/>
      <c r="M93" s="131"/>
      <c r="N93" s="250">
        <f>N142</f>
        <v>0</v>
      </c>
      <c r="O93" s="274"/>
      <c r="P93" s="274"/>
      <c r="Q93" s="274"/>
      <c r="R93" s="132"/>
    </row>
    <row r="94" spans="2:47" s="7" customFormat="1" ht="19.899999999999999" customHeight="1">
      <c r="B94" s="130"/>
      <c r="C94" s="131"/>
      <c r="D94" s="105" t="s">
        <v>1334</v>
      </c>
      <c r="E94" s="131"/>
      <c r="F94" s="131"/>
      <c r="G94" s="131"/>
      <c r="H94" s="131"/>
      <c r="I94" s="131"/>
      <c r="J94" s="131"/>
      <c r="K94" s="131"/>
      <c r="L94" s="131"/>
      <c r="M94" s="131"/>
      <c r="N94" s="250">
        <f>N149</f>
        <v>0</v>
      </c>
      <c r="O94" s="274"/>
      <c r="P94" s="274"/>
      <c r="Q94" s="274"/>
      <c r="R94" s="132"/>
    </row>
    <row r="95" spans="2:47" s="6" customFormat="1" ht="24.95" customHeight="1">
      <c r="B95" s="126"/>
      <c r="C95" s="127"/>
      <c r="D95" s="128" t="s">
        <v>1335</v>
      </c>
      <c r="E95" s="127"/>
      <c r="F95" s="127"/>
      <c r="G95" s="127"/>
      <c r="H95" s="127"/>
      <c r="I95" s="127"/>
      <c r="J95" s="127"/>
      <c r="K95" s="127"/>
      <c r="L95" s="127"/>
      <c r="M95" s="127"/>
      <c r="N95" s="272">
        <f>N158</f>
        <v>0</v>
      </c>
      <c r="O95" s="273"/>
      <c r="P95" s="273"/>
      <c r="Q95" s="273"/>
      <c r="R95" s="129"/>
    </row>
    <row r="96" spans="2:47" s="6" customFormat="1" ht="21.75" customHeight="1">
      <c r="B96" s="126"/>
      <c r="C96" s="127"/>
      <c r="D96" s="128" t="s">
        <v>141</v>
      </c>
      <c r="E96" s="127"/>
      <c r="F96" s="127"/>
      <c r="G96" s="127"/>
      <c r="H96" s="127"/>
      <c r="I96" s="127"/>
      <c r="J96" s="127"/>
      <c r="K96" s="127"/>
      <c r="L96" s="127"/>
      <c r="M96" s="127"/>
      <c r="N96" s="275">
        <f>N160</f>
        <v>0</v>
      </c>
      <c r="O96" s="273"/>
      <c r="P96" s="273"/>
      <c r="Q96" s="273"/>
      <c r="R96" s="129"/>
    </row>
    <row r="97" spans="2:65" s="1" customFormat="1" ht="21.75" customHeight="1"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40"/>
    </row>
    <row r="98" spans="2:65" s="1" customFormat="1" ht="29.25" customHeight="1">
      <c r="B98" s="38"/>
      <c r="C98" s="125" t="s">
        <v>142</v>
      </c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271">
        <f>ROUND(N99+N100+N101+N102+N103+N104,2)</f>
        <v>0</v>
      </c>
      <c r="O98" s="276"/>
      <c r="P98" s="276"/>
      <c r="Q98" s="276"/>
      <c r="R98" s="40"/>
      <c r="T98" s="133"/>
      <c r="U98" s="134" t="s">
        <v>42</v>
      </c>
    </row>
    <row r="99" spans="2:65" s="1" customFormat="1" ht="18" customHeight="1">
      <c r="B99" s="135"/>
      <c r="C99" s="136"/>
      <c r="D99" s="251" t="s">
        <v>143</v>
      </c>
      <c r="E99" s="277"/>
      <c r="F99" s="277"/>
      <c r="G99" s="277"/>
      <c r="H99" s="277"/>
      <c r="I99" s="136"/>
      <c r="J99" s="136"/>
      <c r="K99" s="136"/>
      <c r="L99" s="136"/>
      <c r="M99" s="136"/>
      <c r="N99" s="249">
        <f>ROUND(N88*T99,2)</f>
        <v>0</v>
      </c>
      <c r="O99" s="278"/>
      <c r="P99" s="278"/>
      <c r="Q99" s="278"/>
      <c r="R99" s="138"/>
      <c r="S99" s="139"/>
      <c r="T99" s="140"/>
      <c r="U99" s="141" t="s">
        <v>45</v>
      </c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42" t="s">
        <v>144</v>
      </c>
      <c r="AZ99" s="139"/>
      <c r="BA99" s="139"/>
      <c r="BB99" s="139"/>
      <c r="BC99" s="139"/>
      <c r="BD99" s="139"/>
      <c r="BE99" s="143">
        <f t="shared" ref="BE99:BE104" si="0">IF(U99="základná",N99,0)</f>
        <v>0</v>
      </c>
      <c r="BF99" s="143">
        <f t="shared" ref="BF99:BF104" si="1">IF(U99="znížená",N99,0)</f>
        <v>0</v>
      </c>
      <c r="BG99" s="143">
        <f t="shared" ref="BG99:BG104" si="2">IF(U99="zákl. prenesená",N99,0)</f>
        <v>0</v>
      </c>
      <c r="BH99" s="143">
        <f t="shared" ref="BH99:BH104" si="3">IF(U99="zníž. prenesená",N99,0)</f>
        <v>0</v>
      </c>
      <c r="BI99" s="143">
        <f t="shared" ref="BI99:BI104" si="4">IF(U99="nulová",N99,0)</f>
        <v>0</v>
      </c>
      <c r="BJ99" s="142" t="s">
        <v>87</v>
      </c>
      <c r="BK99" s="139"/>
      <c r="BL99" s="139"/>
      <c r="BM99" s="139"/>
    </row>
    <row r="100" spans="2:65" s="1" customFormat="1" ht="18" customHeight="1">
      <c r="B100" s="135"/>
      <c r="C100" s="136"/>
      <c r="D100" s="251" t="s">
        <v>145</v>
      </c>
      <c r="E100" s="277"/>
      <c r="F100" s="277"/>
      <c r="G100" s="277"/>
      <c r="H100" s="277"/>
      <c r="I100" s="136"/>
      <c r="J100" s="136"/>
      <c r="K100" s="136"/>
      <c r="L100" s="136"/>
      <c r="M100" s="136"/>
      <c r="N100" s="249">
        <f>ROUND(N88*T100,2)</f>
        <v>0</v>
      </c>
      <c r="O100" s="278"/>
      <c r="P100" s="278"/>
      <c r="Q100" s="278"/>
      <c r="R100" s="138"/>
      <c r="S100" s="139"/>
      <c r="T100" s="140"/>
      <c r="U100" s="141" t="s">
        <v>45</v>
      </c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42" t="s">
        <v>144</v>
      </c>
      <c r="AZ100" s="139"/>
      <c r="BA100" s="139"/>
      <c r="BB100" s="139"/>
      <c r="BC100" s="139"/>
      <c r="BD100" s="139"/>
      <c r="BE100" s="143">
        <f t="shared" si="0"/>
        <v>0</v>
      </c>
      <c r="BF100" s="143">
        <f t="shared" si="1"/>
        <v>0</v>
      </c>
      <c r="BG100" s="143">
        <f t="shared" si="2"/>
        <v>0</v>
      </c>
      <c r="BH100" s="143">
        <f t="shared" si="3"/>
        <v>0</v>
      </c>
      <c r="BI100" s="143">
        <f t="shared" si="4"/>
        <v>0</v>
      </c>
      <c r="BJ100" s="142" t="s">
        <v>87</v>
      </c>
      <c r="BK100" s="139"/>
      <c r="BL100" s="139"/>
      <c r="BM100" s="139"/>
    </row>
    <row r="101" spans="2:65" s="1" customFormat="1" ht="18" customHeight="1">
      <c r="B101" s="135"/>
      <c r="C101" s="136"/>
      <c r="D101" s="251" t="s">
        <v>146</v>
      </c>
      <c r="E101" s="277"/>
      <c r="F101" s="277"/>
      <c r="G101" s="277"/>
      <c r="H101" s="277"/>
      <c r="I101" s="136"/>
      <c r="J101" s="136"/>
      <c r="K101" s="136"/>
      <c r="L101" s="136"/>
      <c r="M101" s="136"/>
      <c r="N101" s="249">
        <f>ROUND(N88*T101,2)</f>
        <v>0</v>
      </c>
      <c r="O101" s="278"/>
      <c r="P101" s="278"/>
      <c r="Q101" s="278"/>
      <c r="R101" s="138"/>
      <c r="S101" s="139"/>
      <c r="T101" s="140"/>
      <c r="U101" s="141" t="s">
        <v>45</v>
      </c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42" t="s">
        <v>144</v>
      </c>
      <c r="AZ101" s="139"/>
      <c r="BA101" s="139"/>
      <c r="BB101" s="139"/>
      <c r="BC101" s="139"/>
      <c r="BD101" s="139"/>
      <c r="BE101" s="143">
        <f t="shared" si="0"/>
        <v>0</v>
      </c>
      <c r="BF101" s="143">
        <f t="shared" si="1"/>
        <v>0</v>
      </c>
      <c r="BG101" s="143">
        <f t="shared" si="2"/>
        <v>0</v>
      </c>
      <c r="BH101" s="143">
        <f t="shared" si="3"/>
        <v>0</v>
      </c>
      <c r="BI101" s="143">
        <f t="shared" si="4"/>
        <v>0</v>
      </c>
      <c r="BJ101" s="142" t="s">
        <v>87</v>
      </c>
      <c r="BK101" s="139"/>
      <c r="BL101" s="139"/>
      <c r="BM101" s="139"/>
    </row>
    <row r="102" spans="2:65" s="1" customFormat="1" ht="18" customHeight="1">
      <c r="B102" s="135"/>
      <c r="C102" s="136"/>
      <c r="D102" s="251" t="s">
        <v>147</v>
      </c>
      <c r="E102" s="277"/>
      <c r="F102" s="277"/>
      <c r="G102" s="277"/>
      <c r="H102" s="277"/>
      <c r="I102" s="136"/>
      <c r="J102" s="136"/>
      <c r="K102" s="136"/>
      <c r="L102" s="136"/>
      <c r="M102" s="136"/>
      <c r="N102" s="249">
        <f>ROUND(N88*T102,2)</f>
        <v>0</v>
      </c>
      <c r="O102" s="278"/>
      <c r="P102" s="278"/>
      <c r="Q102" s="278"/>
      <c r="R102" s="138"/>
      <c r="S102" s="139"/>
      <c r="T102" s="140"/>
      <c r="U102" s="141" t="s">
        <v>45</v>
      </c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42" t="s">
        <v>144</v>
      </c>
      <c r="AZ102" s="139"/>
      <c r="BA102" s="139"/>
      <c r="BB102" s="139"/>
      <c r="BC102" s="139"/>
      <c r="BD102" s="139"/>
      <c r="BE102" s="143">
        <f t="shared" si="0"/>
        <v>0</v>
      </c>
      <c r="BF102" s="143">
        <f t="shared" si="1"/>
        <v>0</v>
      </c>
      <c r="BG102" s="143">
        <f t="shared" si="2"/>
        <v>0</v>
      </c>
      <c r="BH102" s="143">
        <f t="shared" si="3"/>
        <v>0</v>
      </c>
      <c r="BI102" s="143">
        <f t="shared" si="4"/>
        <v>0</v>
      </c>
      <c r="BJ102" s="142" t="s">
        <v>87</v>
      </c>
      <c r="BK102" s="139"/>
      <c r="BL102" s="139"/>
      <c r="BM102" s="139"/>
    </row>
    <row r="103" spans="2:65" s="1" customFormat="1" ht="18" customHeight="1">
      <c r="B103" s="135"/>
      <c r="C103" s="136"/>
      <c r="D103" s="251" t="s">
        <v>148</v>
      </c>
      <c r="E103" s="277"/>
      <c r="F103" s="277"/>
      <c r="G103" s="277"/>
      <c r="H103" s="277"/>
      <c r="I103" s="136"/>
      <c r="J103" s="136"/>
      <c r="K103" s="136"/>
      <c r="L103" s="136"/>
      <c r="M103" s="136"/>
      <c r="N103" s="249">
        <f>ROUND(N88*T103,2)</f>
        <v>0</v>
      </c>
      <c r="O103" s="278"/>
      <c r="P103" s="278"/>
      <c r="Q103" s="278"/>
      <c r="R103" s="138"/>
      <c r="S103" s="139"/>
      <c r="T103" s="140"/>
      <c r="U103" s="141" t="s">
        <v>45</v>
      </c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42" t="s">
        <v>144</v>
      </c>
      <c r="AZ103" s="139"/>
      <c r="BA103" s="139"/>
      <c r="BB103" s="139"/>
      <c r="BC103" s="139"/>
      <c r="BD103" s="139"/>
      <c r="BE103" s="143">
        <f t="shared" si="0"/>
        <v>0</v>
      </c>
      <c r="BF103" s="143">
        <f t="shared" si="1"/>
        <v>0</v>
      </c>
      <c r="BG103" s="143">
        <f t="shared" si="2"/>
        <v>0</v>
      </c>
      <c r="BH103" s="143">
        <f t="shared" si="3"/>
        <v>0</v>
      </c>
      <c r="BI103" s="143">
        <f t="shared" si="4"/>
        <v>0</v>
      </c>
      <c r="BJ103" s="142" t="s">
        <v>87</v>
      </c>
      <c r="BK103" s="139"/>
      <c r="BL103" s="139"/>
      <c r="BM103" s="139"/>
    </row>
    <row r="104" spans="2:65" s="1" customFormat="1" ht="18" customHeight="1">
      <c r="B104" s="135"/>
      <c r="C104" s="136"/>
      <c r="D104" s="137" t="s">
        <v>149</v>
      </c>
      <c r="E104" s="136"/>
      <c r="F104" s="136"/>
      <c r="G104" s="136"/>
      <c r="H104" s="136"/>
      <c r="I104" s="136"/>
      <c r="J104" s="136"/>
      <c r="K104" s="136"/>
      <c r="L104" s="136"/>
      <c r="M104" s="136"/>
      <c r="N104" s="249">
        <f>ROUND(N88*T104,2)</f>
        <v>0</v>
      </c>
      <c r="O104" s="278"/>
      <c r="P104" s="278"/>
      <c r="Q104" s="278"/>
      <c r="R104" s="138"/>
      <c r="S104" s="139"/>
      <c r="T104" s="144"/>
      <c r="U104" s="145" t="s">
        <v>45</v>
      </c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42" t="s">
        <v>150</v>
      </c>
      <c r="AZ104" s="139"/>
      <c r="BA104" s="139"/>
      <c r="BB104" s="139"/>
      <c r="BC104" s="139"/>
      <c r="BD104" s="139"/>
      <c r="BE104" s="143">
        <f t="shared" si="0"/>
        <v>0</v>
      </c>
      <c r="BF104" s="143">
        <f t="shared" si="1"/>
        <v>0</v>
      </c>
      <c r="BG104" s="143">
        <f t="shared" si="2"/>
        <v>0</v>
      </c>
      <c r="BH104" s="143">
        <f t="shared" si="3"/>
        <v>0</v>
      </c>
      <c r="BI104" s="143">
        <f t="shared" si="4"/>
        <v>0</v>
      </c>
      <c r="BJ104" s="142" t="s">
        <v>87</v>
      </c>
      <c r="BK104" s="139"/>
      <c r="BL104" s="139"/>
      <c r="BM104" s="139"/>
    </row>
    <row r="105" spans="2:65" s="1" customFormat="1" ht="13.5"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40"/>
    </row>
    <row r="106" spans="2:65" s="1" customFormat="1" ht="29.25" customHeight="1">
      <c r="B106" s="38"/>
      <c r="C106" s="116" t="s">
        <v>101</v>
      </c>
      <c r="D106" s="117"/>
      <c r="E106" s="117"/>
      <c r="F106" s="117"/>
      <c r="G106" s="117"/>
      <c r="H106" s="117"/>
      <c r="I106" s="117"/>
      <c r="J106" s="117"/>
      <c r="K106" s="117"/>
      <c r="L106" s="255">
        <f>ROUND(SUM(N88+N98),2)</f>
        <v>0</v>
      </c>
      <c r="M106" s="255"/>
      <c r="N106" s="255"/>
      <c r="O106" s="255"/>
      <c r="P106" s="255"/>
      <c r="Q106" s="255"/>
      <c r="R106" s="40"/>
    </row>
    <row r="107" spans="2:65" s="1" customFormat="1" ht="6.95" customHeight="1"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4"/>
    </row>
    <row r="111" spans="2:65" s="1" customFormat="1" ht="6.95" customHeight="1">
      <c r="B111" s="65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7"/>
    </row>
    <row r="112" spans="2:65" s="1" customFormat="1" ht="36.950000000000003" customHeight="1">
      <c r="B112" s="38"/>
      <c r="C112" s="215" t="s">
        <v>151</v>
      </c>
      <c r="D112" s="260"/>
      <c r="E112" s="260"/>
      <c r="F112" s="260"/>
      <c r="G112" s="260"/>
      <c r="H112" s="260"/>
      <c r="I112" s="260"/>
      <c r="J112" s="260"/>
      <c r="K112" s="260"/>
      <c r="L112" s="260"/>
      <c r="M112" s="260"/>
      <c r="N112" s="260"/>
      <c r="O112" s="260"/>
      <c r="P112" s="260"/>
      <c r="Q112" s="260"/>
      <c r="R112" s="40"/>
    </row>
    <row r="113" spans="2:65" s="1" customFormat="1" ht="6.95" customHeight="1"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40"/>
    </row>
    <row r="114" spans="2:65" s="1" customFormat="1" ht="30" customHeight="1">
      <c r="B114" s="38"/>
      <c r="C114" s="33" t="s">
        <v>17</v>
      </c>
      <c r="D114" s="39"/>
      <c r="E114" s="39"/>
      <c r="F114" s="258" t="str">
        <f>F6</f>
        <v>Rekonštrukcia mlyna v Nemšovaj</v>
      </c>
      <c r="G114" s="259"/>
      <c r="H114" s="259"/>
      <c r="I114" s="259"/>
      <c r="J114" s="259"/>
      <c r="K114" s="259"/>
      <c r="L114" s="259"/>
      <c r="M114" s="259"/>
      <c r="N114" s="259"/>
      <c r="O114" s="259"/>
      <c r="P114" s="259"/>
      <c r="Q114" s="39"/>
      <c r="R114" s="40"/>
    </row>
    <row r="115" spans="2:65" s="1" customFormat="1" ht="36.950000000000003" customHeight="1">
      <c r="B115" s="38"/>
      <c r="C115" s="72" t="s">
        <v>108</v>
      </c>
      <c r="D115" s="39"/>
      <c r="E115" s="39"/>
      <c r="F115" s="235" t="str">
        <f>F7</f>
        <v>2 - 2 - Vodovodná a kanalizačná prípojka</v>
      </c>
      <c r="G115" s="260"/>
      <c r="H115" s="260"/>
      <c r="I115" s="260"/>
      <c r="J115" s="260"/>
      <c r="K115" s="260"/>
      <c r="L115" s="260"/>
      <c r="M115" s="260"/>
      <c r="N115" s="260"/>
      <c r="O115" s="260"/>
      <c r="P115" s="260"/>
      <c r="Q115" s="39"/>
      <c r="R115" s="40"/>
    </row>
    <row r="116" spans="2:65" s="1" customFormat="1" ht="6.95" customHeight="1"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40"/>
    </row>
    <row r="117" spans="2:65" s="1" customFormat="1" ht="18" customHeight="1">
      <c r="B117" s="38"/>
      <c r="C117" s="33" t="s">
        <v>21</v>
      </c>
      <c r="D117" s="39"/>
      <c r="E117" s="39"/>
      <c r="F117" s="31" t="str">
        <f>F9</f>
        <v xml:space="preserve"> </v>
      </c>
      <c r="G117" s="39"/>
      <c r="H117" s="39"/>
      <c r="I117" s="39"/>
      <c r="J117" s="39"/>
      <c r="K117" s="33" t="s">
        <v>23</v>
      </c>
      <c r="L117" s="39"/>
      <c r="M117" s="262" t="str">
        <f>IF(O9="","",O9)</f>
        <v>10.4.2018</v>
      </c>
      <c r="N117" s="262"/>
      <c r="O117" s="262"/>
      <c r="P117" s="262"/>
      <c r="Q117" s="39"/>
      <c r="R117" s="40"/>
    </row>
    <row r="118" spans="2:65" s="1" customFormat="1" ht="6.95" customHeight="1"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40"/>
    </row>
    <row r="119" spans="2:65" s="1" customFormat="1">
      <c r="B119" s="38"/>
      <c r="C119" s="33" t="s">
        <v>25</v>
      </c>
      <c r="D119" s="39"/>
      <c r="E119" s="39"/>
      <c r="F119" s="31" t="str">
        <f>E12</f>
        <v>Ing.Jana Králiková , Nemšová</v>
      </c>
      <c r="G119" s="39"/>
      <c r="H119" s="39"/>
      <c r="I119" s="39"/>
      <c r="J119" s="39"/>
      <c r="K119" s="33" t="s">
        <v>31</v>
      </c>
      <c r="L119" s="39"/>
      <c r="M119" s="219" t="str">
        <f>E18</f>
        <v>Ing.Vavruš</v>
      </c>
      <c r="N119" s="219"/>
      <c r="O119" s="219"/>
      <c r="P119" s="219"/>
      <c r="Q119" s="219"/>
      <c r="R119" s="40"/>
    </row>
    <row r="120" spans="2:65" s="1" customFormat="1" ht="14.45" customHeight="1">
      <c r="B120" s="38"/>
      <c r="C120" s="33" t="s">
        <v>29</v>
      </c>
      <c r="D120" s="39"/>
      <c r="E120" s="39"/>
      <c r="F120" s="31" t="str">
        <f>IF(E15="","",E15)</f>
        <v>Vyplň údaj</v>
      </c>
      <c r="G120" s="39"/>
      <c r="H120" s="39"/>
      <c r="I120" s="39"/>
      <c r="J120" s="39"/>
      <c r="K120" s="33" t="s">
        <v>35</v>
      </c>
      <c r="L120" s="39"/>
      <c r="M120" s="219" t="str">
        <f>E21</f>
        <v>Martinusová Katarína</v>
      </c>
      <c r="N120" s="219"/>
      <c r="O120" s="219"/>
      <c r="P120" s="219"/>
      <c r="Q120" s="219"/>
      <c r="R120" s="40"/>
    </row>
    <row r="121" spans="2:65" s="1" customFormat="1" ht="10.35" customHeight="1"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40"/>
    </row>
    <row r="122" spans="2:65" s="8" customFormat="1" ht="29.25" customHeight="1">
      <c r="B122" s="146"/>
      <c r="C122" s="147" t="s">
        <v>152</v>
      </c>
      <c r="D122" s="148" t="s">
        <v>153</v>
      </c>
      <c r="E122" s="148" t="s">
        <v>60</v>
      </c>
      <c r="F122" s="279" t="s">
        <v>154</v>
      </c>
      <c r="G122" s="279"/>
      <c r="H122" s="279"/>
      <c r="I122" s="279"/>
      <c r="J122" s="148" t="s">
        <v>155</v>
      </c>
      <c r="K122" s="148" t="s">
        <v>156</v>
      </c>
      <c r="L122" s="279" t="s">
        <v>157</v>
      </c>
      <c r="M122" s="279"/>
      <c r="N122" s="279" t="s">
        <v>113</v>
      </c>
      <c r="O122" s="279"/>
      <c r="P122" s="279"/>
      <c r="Q122" s="280"/>
      <c r="R122" s="149"/>
      <c r="T122" s="79" t="s">
        <v>158</v>
      </c>
      <c r="U122" s="80" t="s">
        <v>42</v>
      </c>
      <c r="V122" s="80" t="s">
        <v>159</v>
      </c>
      <c r="W122" s="80" t="s">
        <v>160</v>
      </c>
      <c r="X122" s="80" t="s">
        <v>161</v>
      </c>
      <c r="Y122" s="80" t="s">
        <v>162</v>
      </c>
      <c r="Z122" s="80" t="s">
        <v>163</v>
      </c>
      <c r="AA122" s="81" t="s">
        <v>164</v>
      </c>
    </row>
    <row r="123" spans="2:65" s="1" customFormat="1" ht="29.25" customHeight="1">
      <c r="B123" s="38"/>
      <c r="C123" s="83" t="s">
        <v>110</v>
      </c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01">
        <f>BK123</f>
        <v>0</v>
      </c>
      <c r="O123" s="302"/>
      <c r="P123" s="302"/>
      <c r="Q123" s="302"/>
      <c r="R123" s="40"/>
      <c r="T123" s="82"/>
      <c r="U123" s="54"/>
      <c r="V123" s="54"/>
      <c r="W123" s="150">
        <f>W124+W141+W158+W160</f>
        <v>0</v>
      </c>
      <c r="X123" s="54"/>
      <c r="Y123" s="150">
        <f>Y124+Y141+Y158+Y160</f>
        <v>0</v>
      </c>
      <c r="Z123" s="54"/>
      <c r="AA123" s="151">
        <f>AA124+AA141+AA158+AA160</f>
        <v>0</v>
      </c>
      <c r="AT123" s="22" t="s">
        <v>77</v>
      </c>
      <c r="AU123" s="22" t="s">
        <v>115</v>
      </c>
      <c r="BK123" s="152">
        <f>BK124+BK141+BK158+BK160</f>
        <v>0</v>
      </c>
    </row>
    <row r="124" spans="2:65" s="9" customFormat="1" ht="37.35" customHeight="1">
      <c r="B124" s="153"/>
      <c r="C124" s="154"/>
      <c r="D124" s="155" t="s">
        <v>116</v>
      </c>
      <c r="E124" s="155"/>
      <c r="F124" s="155"/>
      <c r="G124" s="155"/>
      <c r="H124" s="155"/>
      <c r="I124" s="155"/>
      <c r="J124" s="155"/>
      <c r="K124" s="155"/>
      <c r="L124" s="155"/>
      <c r="M124" s="155"/>
      <c r="N124" s="275">
        <f>BK124</f>
        <v>0</v>
      </c>
      <c r="O124" s="303"/>
      <c r="P124" s="303"/>
      <c r="Q124" s="303"/>
      <c r="R124" s="156"/>
      <c r="T124" s="157"/>
      <c r="U124" s="154"/>
      <c r="V124" s="154"/>
      <c r="W124" s="158">
        <f>W125+W136</f>
        <v>0</v>
      </c>
      <c r="X124" s="154"/>
      <c r="Y124" s="158">
        <f>Y125+Y136</f>
        <v>0</v>
      </c>
      <c r="Z124" s="154"/>
      <c r="AA124" s="159">
        <f>AA125+AA136</f>
        <v>0</v>
      </c>
      <c r="AR124" s="160" t="s">
        <v>84</v>
      </c>
      <c r="AT124" s="161" t="s">
        <v>77</v>
      </c>
      <c r="AU124" s="161" t="s">
        <v>78</v>
      </c>
      <c r="AY124" s="160" t="s">
        <v>165</v>
      </c>
      <c r="BK124" s="162">
        <f>BK125+BK136</f>
        <v>0</v>
      </c>
    </row>
    <row r="125" spans="2:65" s="9" customFormat="1" ht="19.899999999999999" customHeight="1">
      <c r="B125" s="153"/>
      <c r="C125" s="154"/>
      <c r="D125" s="163" t="s">
        <v>117</v>
      </c>
      <c r="E125" s="163"/>
      <c r="F125" s="163"/>
      <c r="G125" s="163"/>
      <c r="H125" s="163"/>
      <c r="I125" s="163"/>
      <c r="J125" s="163"/>
      <c r="K125" s="163"/>
      <c r="L125" s="163"/>
      <c r="M125" s="163"/>
      <c r="N125" s="304">
        <f>BK125</f>
        <v>0</v>
      </c>
      <c r="O125" s="305"/>
      <c r="P125" s="305"/>
      <c r="Q125" s="305"/>
      <c r="R125" s="156"/>
      <c r="T125" s="157"/>
      <c r="U125" s="154"/>
      <c r="V125" s="154"/>
      <c r="W125" s="158">
        <f>SUM(W126:W135)</f>
        <v>0</v>
      </c>
      <c r="X125" s="154"/>
      <c r="Y125" s="158">
        <f>SUM(Y126:Y135)</f>
        <v>0</v>
      </c>
      <c r="Z125" s="154"/>
      <c r="AA125" s="159">
        <f>SUM(AA126:AA135)</f>
        <v>0</v>
      </c>
      <c r="AR125" s="160" t="s">
        <v>84</v>
      </c>
      <c r="AT125" s="161" t="s">
        <v>77</v>
      </c>
      <c r="AU125" s="161" t="s">
        <v>84</v>
      </c>
      <c r="AY125" s="160" t="s">
        <v>165</v>
      </c>
      <c r="BK125" s="162">
        <f>SUM(BK126:BK135)</f>
        <v>0</v>
      </c>
    </row>
    <row r="126" spans="2:65" s="1" customFormat="1" ht="38.25" customHeight="1">
      <c r="B126" s="135"/>
      <c r="C126" s="164" t="s">
        <v>84</v>
      </c>
      <c r="D126" s="164" t="s">
        <v>166</v>
      </c>
      <c r="E126" s="165" t="s">
        <v>1336</v>
      </c>
      <c r="F126" s="281" t="s">
        <v>1337</v>
      </c>
      <c r="G126" s="281"/>
      <c r="H126" s="281"/>
      <c r="I126" s="281"/>
      <c r="J126" s="166" t="s">
        <v>227</v>
      </c>
      <c r="K126" s="167">
        <v>26.2</v>
      </c>
      <c r="L126" s="282">
        <v>0</v>
      </c>
      <c r="M126" s="282"/>
      <c r="N126" s="283">
        <f t="shared" ref="N126:N135" si="5">ROUND(L126*K126,3)</f>
        <v>0</v>
      </c>
      <c r="O126" s="283"/>
      <c r="P126" s="283"/>
      <c r="Q126" s="283"/>
      <c r="R126" s="138"/>
      <c r="T126" s="169" t="s">
        <v>5</v>
      </c>
      <c r="U126" s="47" t="s">
        <v>45</v>
      </c>
      <c r="V126" s="39"/>
      <c r="W126" s="170">
        <f t="shared" ref="W126:W135" si="6">V126*K126</f>
        <v>0</v>
      </c>
      <c r="X126" s="170">
        <v>0</v>
      </c>
      <c r="Y126" s="170">
        <f t="shared" ref="Y126:Y135" si="7">X126*K126</f>
        <v>0</v>
      </c>
      <c r="Z126" s="170">
        <v>0</v>
      </c>
      <c r="AA126" s="171">
        <f t="shared" ref="AA126:AA135" si="8">Z126*K126</f>
        <v>0</v>
      </c>
      <c r="AR126" s="22" t="s">
        <v>170</v>
      </c>
      <c r="AT126" s="22" t="s">
        <v>166</v>
      </c>
      <c r="AU126" s="22" t="s">
        <v>87</v>
      </c>
      <c r="AY126" s="22" t="s">
        <v>165</v>
      </c>
      <c r="BE126" s="109">
        <f t="shared" ref="BE126:BE135" si="9">IF(U126="základná",N126,0)</f>
        <v>0</v>
      </c>
      <c r="BF126" s="109">
        <f t="shared" ref="BF126:BF135" si="10">IF(U126="znížená",N126,0)</f>
        <v>0</v>
      </c>
      <c r="BG126" s="109">
        <f t="shared" ref="BG126:BG135" si="11">IF(U126="zákl. prenesená",N126,0)</f>
        <v>0</v>
      </c>
      <c r="BH126" s="109">
        <f t="shared" ref="BH126:BH135" si="12">IF(U126="zníž. prenesená",N126,0)</f>
        <v>0</v>
      </c>
      <c r="BI126" s="109">
        <f t="shared" ref="BI126:BI135" si="13">IF(U126="nulová",N126,0)</f>
        <v>0</v>
      </c>
      <c r="BJ126" s="22" t="s">
        <v>87</v>
      </c>
      <c r="BK126" s="172">
        <f t="shared" ref="BK126:BK135" si="14">ROUND(L126*K126,3)</f>
        <v>0</v>
      </c>
      <c r="BL126" s="22" t="s">
        <v>170</v>
      </c>
      <c r="BM126" s="22" t="s">
        <v>87</v>
      </c>
    </row>
    <row r="127" spans="2:65" s="1" customFormat="1" ht="25.5" customHeight="1">
      <c r="B127" s="135"/>
      <c r="C127" s="164" t="s">
        <v>87</v>
      </c>
      <c r="D127" s="164" t="s">
        <v>166</v>
      </c>
      <c r="E127" s="165" t="s">
        <v>1338</v>
      </c>
      <c r="F127" s="281" t="s">
        <v>1339</v>
      </c>
      <c r="G127" s="281"/>
      <c r="H127" s="281"/>
      <c r="I127" s="281"/>
      <c r="J127" s="166" t="s">
        <v>169</v>
      </c>
      <c r="K127" s="167">
        <v>57.42</v>
      </c>
      <c r="L127" s="282">
        <v>0</v>
      </c>
      <c r="M127" s="282"/>
      <c r="N127" s="283">
        <f t="shared" si="5"/>
        <v>0</v>
      </c>
      <c r="O127" s="283"/>
      <c r="P127" s="283"/>
      <c r="Q127" s="283"/>
      <c r="R127" s="138"/>
      <c r="T127" s="169" t="s">
        <v>5</v>
      </c>
      <c r="U127" s="47" t="s">
        <v>45</v>
      </c>
      <c r="V127" s="39"/>
      <c r="W127" s="170">
        <f t="shared" si="6"/>
        <v>0</v>
      </c>
      <c r="X127" s="170">
        <v>0</v>
      </c>
      <c r="Y127" s="170">
        <f t="shared" si="7"/>
        <v>0</v>
      </c>
      <c r="Z127" s="170">
        <v>0</v>
      </c>
      <c r="AA127" s="171">
        <f t="shared" si="8"/>
        <v>0</v>
      </c>
      <c r="AR127" s="22" t="s">
        <v>170</v>
      </c>
      <c r="AT127" s="22" t="s">
        <v>166</v>
      </c>
      <c r="AU127" s="22" t="s">
        <v>87</v>
      </c>
      <c r="AY127" s="22" t="s">
        <v>165</v>
      </c>
      <c r="BE127" s="109">
        <f t="shared" si="9"/>
        <v>0</v>
      </c>
      <c r="BF127" s="109">
        <f t="shared" si="10"/>
        <v>0</v>
      </c>
      <c r="BG127" s="109">
        <f t="shared" si="11"/>
        <v>0</v>
      </c>
      <c r="BH127" s="109">
        <f t="shared" si="12"/>
        <v>0</v>
      </c>
      <c r="BI127" s="109">
        <f t="shared" si="13"/>
        <v>0</v>
      </c>
      <c r="BJ127" s="22" t="s">
        <v>87</v>
      </c>
      <c r="BK127" s="172">
        <f t="shared" si="14"/>
        <v>0</v>
      </c>
      <c r="BL127" s="22" t="s">
        <v>170</v>
      </c>
      <c r="BM127" s="22" t="s">
        <v>170</v>
      </c>
    </row>
    <row r="128" spans="2:65" s="1" customFormat="1" ht="51" customHeight="1">
      <c r="B128" s="135"/>
      <c r="C128" s="164" t="s">
        <v>90</v>
      </c>
      <c r="D128" s="164" t="s">
        <v>166</v>
      </c>
      <c r="E128" s="165" t="s">
        <v>592</v>
      </c>
      <c r="F128" s="281" t="s">
        <v>593</v>
      </c>
      <c r="G128" s="281"/>
      <c r="H128" s="281"/>
      <c r="I128" s="281"/>
      <c r="J128" s="166" t="s">
        <v>169</v>
      </c>
      <c r="K128" s="167">
        <v>57.42</v>
      </c>
      <c r="L128" s="282">
        <v>0</v>
      </c>
      <c r="M128" s="282"/>
      <c r="N128" s="283">
        <f t="shared" si="5"/>
        <v>0</v>
      </c>
      <c r="O128" s="283"/>
      <c r="P128" s="283"/>
      <c r="Q128" s="283"/>
      <c r="R128" s="138"/>
      <c r="T128" s="169" t="s">
        <v>5</v>
      </c>
      <c r="U128" s="47" t="s">
        <v>45</v>
      </c>
      <c r="V128" s="39"/>
      <c r="W128" s="170">
        <f t="shared" si="6"/>
        <v>0</v>
      </c>
      <c r="X128" s="170">
        <v>0</v>
      </c>
      <c r="Y128" s="170">
        <f t="shared" si="7"/>
        <v>0</v>
      </c>
      <c r="Z128" s="170">
        <v>0</v>
      </c>
      <c r="AA128" s="171">
        <f t="shared" si="8"/>
        <v>0</v>
      </c>
      <c r="AR128" s="22" t="s">
        <v>170</v>
      </c>
      <c r="AT128" s="22" t="s">
        <v>166</v>
      </c>
      <c r="AU128" s="22" t="s">
        <v>87</v>
      </c>
      <c r="AY128" s="22" t="s">
        <v>165</v>
      </c>
      <c r="BE128" s="109">
        <f t="shared" si="9"/>
        <v>0</v>
      </c>
      <c r="BF128" s="109">
        <f t="shared" si="10"/>
        <v>0</v>
      </c>
      <c r="BG128" s="109">
        <f t="shared" si="11"/>
        <v>0</v>
      </c>
      <c r="BH128" s="109">
        <f t="shared" si="12"/>
        <v>0</v>
      </c>
      <c r="BI128" s="109">
        <f t="shared" si="13"/>
        <v>0</v>
      </c>
      <c r="BJ128" s="22" t="s">
        <v>87</v>
      </c>
      <c r="BK128" s="172">
        <f t="shared" si="14"/>
        <v>0</v>
      </c>
      <c r="BL128" s="22" t="s">
        <v>170</v>
      </c>
      <c r="BM128" s="22" t="s">
        <v>180</v>
      </c>
    </row>
    <row r="129" spans="2:65" s="1" customFormat="1" ht="25.5" customHeight="1">
      <c r="B129" s="135"/>
      <c r="C129" s="164" t="s">
        <v>170</v>
      </c>
      <c r="D129" s="164" t="s">
        <v>166</v>
      </c>
      <c r="E129" s="165" t="s">
        <v>1340</v>
      </c>
      <c r="F129" s="281" t="s">
        <v>1341</v>
      </c>
      <c r="G129" s="281"/>
      <c r="H129" s="281"/>
      <c r="I129" s="281"/>
      <c r="J129" s="166" t="s">
        <v>169</v>
      </c>
      <c r="K129" s="167">
        <v>57.42</v>
      </c>
      <c r="L129" s="282">
        <v>0</v>
      </c>
      <c r="M129" s="282"/>
      <c r="N129" s="283">
        <f t="shared" si="5"/>
        <v>0</v>
      </c>
      <c r="O129" s="283"/>
      <c r="P129" s="283"/>
      <c r="Q129" s="283"/>
      <c r="R129" s="138"/>
      <c r="T129" s="169" t="s">
        <v>5</v>
      </c>
      <c r="U129" s="47" t="s">
        <v>45</v>
      </c>
      <c r="V129" s="39"/>
      <c r="W129" s="170">
        <f t="shared" si="6"/>
        <v>0</v>
      </c>
      <c r="X129" s="170">
        <v>0</v>
      </c>
      <c r="Y129" s="170">
        <f t="shared" si="7"/>
        <v>0</v>
      </c>
      <c r="Z129" s="170">
        <v>0</v>
      </c>
      <c r="AA129" s="171">
        <f t="shared" si="8"/>
        <v>0</v>
      </c>
      <c r="AR129" s="22" t="s">
        <v>170</v>
      </c>
      <c r="AT129" s="22" t="s">
        <v>166</v>
      </c>
      <c r="AU129" s="22" t="s">
        <v>87</v>
      </c>
      <c r="AY129" s="22" t="s">
        <v>165</v>
      </c>
      <c r="BE129" s="109">
        <f t="shared" si="9"/>
        <v>0</v>
      </c>
      <c r="BF129" s="109">
        <f t="shared" si="10"/>
        <v>0</v>
      </c>
      <c r="BG129" s="109">
        <f t="shared" si="11"/>
        <v>0</v>
      </c>
      <c r="BH129" s="109">
        <f t="shared" si="12"/>
        <v>0</v>
      </c>
      <c r="BI129" s="109">
        <f t="shared" si="13"/>
        <v>0</v>
      </c>
      <c r="BJ129" s="22" t="s">
        <v>87</v>
      </c>
      <c r="BK129" s="172">
        <f t="shared" si="14"/>
        <v>0</v>
      </c>
      <c r="BL129" s="22" t="s">
        <v>170</v>
      </c>
      <c r="BM129" s="22" t="s">
        <v>184</v>
      </c>
    </row>
    <row r="130" spans="2:65" s="1" customFormat="1" ht="38.25" customHeight="1">
      <c r="B130" s="135"/>
      <c r="C130" s="164" t="s">
        <v>185</v>
      </c>
      <c r="D130" s="164" t="s">
        <v>166</v>
      </c>
      <c r="E130" s="165" t="s">
        <v>178</v>
      </c>
      <c r="F130" s="281" t="s">
        <v>1342</v>
      </c>
      <c r="G130" s="281"/>
      <c r="H130" s="281"/>
      <c r="I130" s="281"/>
      <c r="J130" s="166" t="s">
        <v>169</v>
      </c>
      <c r="K130" s="167">
        <v>57.42</v>
      </c>
      <c r="L130" s="282">
        <v>0</v>
      </c>
      <c r="M130" s="282"/>
      <c r="N130" s="283">
        <f t="shared" si="5"/>
        <v>0</v>
      </c>
      <c r="O130" s="283"/>
      <c r="P130" s="283"/>
      <c r="Q130" s="283"/>
      <c r="R130" s="138"/>
      <c r="T130" s="169" t="s">
        <v>5</v>
      </c>
      <c r="U130" s="47" t="s">
        <v>45</v>
      </c>
      <c r="V130" s="39"/>
      <c r="W130" s="170">
        <f t="shared" si="6"/>
        <v>0</v>
      </c>
      <c r="X130" s="170">
        <v>0</v>
      </c>
      <c r="Y130" s="170">
        <f t="shared" si="7"/>
        <v>0</v>
      </c>
      <c r="Z130" s="170">
        <v>0</v>
      </c>
      <c r="AA130" s="171">
        <f t="shared" si="8"/>
        <v>0</v>
      </c>
      <c r="AR130" s="22" t="s">
        <v>170</v>
      </c>
      <c r="AT130" s="22" t="s">
        <v>166</v>
      </c>
      <c r="AU130" s="22" t="s">
        <v>87</v>
      </c>
      <c r="AY130" s="22" t="s">
        <v>165</v>
      </c>
      <c r="BE130" s="109">
        <f t="shared" si="9"/>
        <v>0</v>
      </c>
      <c r="BF130" s="109">
        <f t="shared" si="10"/>
        <v>0</v>
      </c>
      <c r="BG130" s="109">
        <f t="shared" si="11"/>
        <v>0</v>
      </c>
      <c r="BH130" s="109">
        <f t="shared" si="12"/>
        <v>0</v>
      </c>
      <c r="BI130" s="109">
        <f t="shared" si="13"/>
        <v>0</v>
      </c>
      <c r="BJ130" s="22" t="s">
        <v>87</v>
      </c>
      <c r="BK130" s="172">
        <f t="shared" si="14"/>
        <v>0</v>
      </c>
      <c r="BL130" s="22" t="s">
        <v>170</v>
      </c>
      <c r="BM130" s="22" t="s">
        <v>188</v>
      </c>
    </row>
    <row r="131" spans="2:65" s="1" customFormat="1" ht="25.5" customHeight="1">
      <c r="B131" s="135"/>
      <c r="C131" s="164" t="s">
        <v>180</v>
      </c>
      <c r="D131" s="164" t="s">
        <v>166</v>
      </c>
      <c r="E131" s="165" t="s">
        <v>1343</v>
      </c>
      <c r="F131" s="281" t="s">
        <v>1344</v>
      </c>
      <c r="G131" s="281"/>
      <c r="H131" s="281"/>
      <c r="I131" s="281"/>
      <c r="J131" s="166" t="s">
        <v>169</v>
      </c>
      <c r="K131" s="167">
        <v>57.42</v>
      </c>
      <c r="L131" s="282">
        <v>0</v>
      </c>
      <c r="M131" s="282"/>
      <c r="N131" s="283">
        <f t="shared" si="5"/>
        <v>0</v>
      </c>
      <c r="O131" s="283"/>
      <c r="P131" s="283"/>
      <c r="Q131" s="283"/>
      <c r="R131" s="138"/>
      <c r="T131" s="169" t="s">
        <v>5</v>
      </c>
      <c r="U131" s="47" t="s">
        <v>45</v>
      </c>
      <c r="V131" s="39"/>
      <c r="W131" s="170">
        <f t="shared" si="6"/>
        <v>0</v>
      </c>
      <c r="X131" s="170">
        <v>0</v>
      </c>
      <c r="Y131" s="170">
        <f t="shared" si="7"/>
        <v>0</v>
      </c>
      <c r="Z131" s="170">
        <v>0</v>
      </c>
      <c r="AA131" s="171">
        <f t="shared" si="8"/>
        <v>0</v>
      </c>
      <c r="AR131" s="22" t="s">
        <v>170</v>
      </c>
      <c r="AT131" s="22" t="s">
        <v>166</v>
      </c>
      <c r="AU131" s="22" t="s">
        <v>87</v>
      </c>
      <c r="AY131" s="22" t="s">
        <v>165</v>
      </c>
      <c r="BE131" s="109">
        <f t="shared" si="9"/>
        <v>0</v>
      </c>
      <c r="BF131" s="109">
        <f t="shared" si="10"/>
        <v>0</v>
      </c>
      <c r="BG131" s="109">
        <f t="shared" si="11"/>
        <v>0</v>
      </c>
      <c r="BH131" s="109">
        <f t="shared" si="12"/>
        <v>0</v>
      </c>
      <c r="BI131" s="109">
        <f t="shared" si="13"/>
        <v>0</v>
      </c>
      <c r="BJ131" s="22" t="s">
        <v>87</v>
      </c>
      <c r="BK131" s="172">
        <f t="shared" si="14"/>
        <v>0</v>
      </c>
      <c r="BL131" s="22" t="s">
        <v>170</v>
      </c>
      <c r="BM131" s="22" t="s">
        <v>191</v>
      </c>
    </row>
    <row r="132" spans="2:65" s="1" customFormat="1" ht="38.25" customHeight="1">
      <c r="B132" s="135"/>
      <c r="C132" s="164" t="s">
        <v>192</v>
      </c>
      <c r="D132" s="164" t="s">
        <v>166</v>
      </c>
      <c r="E132" s="165" t="s">
        <v>599</v>
      </c>
      <c r="F132" s="281" t="s">
        <v>600</v>
      </c>
      <c r="G132" s="281"/>
      <c r="H132" s="281"/>
      <c r="I132" s="281"/>
      <c r="J132" s="166" t="s">
        <v>169</v>
      </c>
      <c r="K132" s="167">
        <v>41.96</v>
      </c>
      <c r="L132" s="282">
        <v>0</v>
      </c>
      <c r="M132" s="282"/>
      <c r="N132" s="283">
        <f t="shared" si="5"/>
        <v>0</v>
      </c>
      <c r="O132" s="283"/>
      <c r="P132" s="283"/>
      <c r="Q132" s="283"/>
      <c r="R132" s="138"/>
      <c r="T132" s="169" t="s">
        <v>5</v>
      </c>
      <c r="U132" s="47" t="s">
        <v>45</v>
      </c>
      <c r="V132" s="39"/>
      <c r="W132" s="170">
        <f t="shared" si="6"/>
        <v>0</v>
      </c>
      <c r="X132" s="170">
        <v>0</v>
      </c>
      <c r="Y132" s="170">
        <f t="shared" si="7"/>
        <v>0</v>
      </c>
      <c r="Z132" s="170">
        <v>0</v>
      </c>
      <c r="AA132" s="171">
        <f t="shared" si="8"/>
        <v>0</v>
      </c>
      <c r="AR132" s="22" t="s">
        <v>170</v>
      </c>
      <c r="AT132" s="22" t="s">
        <v>166</v>
      </c>
      <c r="AU132" s="22" t="s">
        <v>87</v>
      </c>
      <c r="AY132" s="22" t="s">
        <v>165</v>
      </c>
      <c r="BE132" s="109">
        <f t="shared" si="9"/>
        <v>0</v>
      </c>
      <c r="BF132" s="109">
        <f t="shared" si="10"/>
        <v>0</v>
      </c>
      <c r="BG132" s="109">
        <f t="shared" si="11"/>
        <v>0</v>
      </c>
      <c r="BH132" s="109">
        <f t="shared" si="12"/>
        <v>0</v>
      </c>
      <c r="BI132" s="109">
        <f t="shared" si="13"/>
        <v>0</v>
      </c>
      <c r="BJ132" s="22" t="s">
        <v>87</v>
      </c>
      <c r="BK132" s="172">
        <f t="shared" si="14"/>
        <v>0</v>
      </c>
      <c r="BL132" s="22" t="s">
        <v>170</v>
      </c>
      <c r="BM132" s="22" t="s">
        <v>196</v>
      </c>
    </row>
    <row r="133" spans="2:65" s="1" customFormat="1" ht="16.5" customHeight="1">
      <c r="B133" s="135"/>
      <c r="C133" s="204" t="s">
        <v>184</v>
      </c>
      <c r="D133" s="204" t="s">
        <v>376</v>
      </c>
      <c r="E133" s="205" t="s">
        <v>1345</v>
      </c>
      <c r="F133" s="296" t="s">
        <v>1346</v>
      </c>
      <c r="G133" s="296"/>
      <c r="H133" s="296"/>
      <c r="I133" s="296"/>
      <c r="J133" s="206" t="s">
        <v>195</v>
      </c>
      <c r="K133" s="207">
        <v>75.52</v>
      </c>
      <c r="L133" s="297">
        <v>0</v>
      </c>
      <c r="M133" s="297"/>
      <c r="N133" s="298">
        <f t="shared" si="5"/>
        <v>0</v>
      </c>
      <c r="O133" s="283"/>
      <c r="P133" s="283"/>
      <c r="Q133" s="283"/>
      <c r="R133" s="138"/>
      <c r="T133" s="169" t="s">
        <v>5</v>
      </c>
      <c r="U133" s="47" t="s">
        <v>45</v>
      </c>
      <c r="V133" s="39"/>
      <c r="W133" s="170">
        <f t="shared" si="6"/>
        <v>0</v>
      </c>
      <c r="X133" s="170">
        <v>0</v>
      </c>
      <c r="Y133" s="170">
        <f t="shared" si="7"/>
        <v>0</v>
      </c>
      <c r="Z133" s="170">
        <v>0</v>
      </c>
      <c r="AA133" s="171">
        <f t="shared" si="8"/>
        <v>0</v>
      </c>
      <c r="AR133" s="22" t="s">
        <v>184</v>
      </c>
      <c r="AT133" s="22" t="s">
        <v>376</v>
      </c>
      <c r="AU133" s="22" t="s">
        <v>87</v>
      </c>
      <c r="AY133" s="22" t="s">
        <v>165</v>
      </c>
      <c r="BE133" s="109">
        <f t="shared" si="9"/>
        <v>0</v>
      </c>
      <c r="BF133" s="109">
        <f t="shared" si="10"/>
        <v>0</v>
      </c>
      <c r="BG133" s="109">
        <f t="shared" si="11"/>
        <v>0</v>
      </c>
      <c r="BH133" s="109">
        <f t="shared" si="12"/>
        <v>0</v>
      </c>
      <c r="BI133" s="109">
        <f t="shared" si="13"/>
        <v>0</v>
      </c>
      <c r="BJ133" s="22" t="s">
        <v>87</v>
      </c>
      <c r="BK133" s="172">
        <f t="shared" si="14"/>
        <v>0</v>
      </c>
      <c r="BL133" s="22" t="s">
        <v>170</v>
      </c>
      <c r="BM133" s="22" t="s">
        <v>199</v>
      </c>
    </row>
    <row r="134" spans="2:65" s="1" customFormat="1" ht="25.5" customHeight="1">
      <c r="B134" s="135"/>
      <c r="C134" s="164" t="s">
        <v>200</v>
      </c>
      <c r="D134" s="164" t="s">
        <v>166</v>
      </c>
      <c r="E134" s="165" t="s">
        <v>1347</v>
      </c>
      <c r="F134" s="281" t="s">
        <v>1348</v>
      </c>
      <c r="G134" s="281"/>
      <c r="H134" s="281"/>
      <c r="I134" s="281"/>
      <c r="J134" s="166" t="s">
        <v>169</v>
      </c>
      <c r="K134" s="167">
        <v>11.35</v>
      </c>
      <c r="L134" s="282">
        <v>0</v>
      </c>
      <c r="M134" s="282"/>
      <c r="N134" s="283">
        <f t="shared" si="5"/>
        <v>0</v>
      </c>
      <c r="O134" s="283"/>
      <c r="P134" s="283"/>
      <c r="Q134" s="283"/>
      <c r="R134" s="138"/>
      <c r="T134" s="169" t="s">
        <v>5</v>
      </c>
      <c r="U134" s="47" t="s">
        <v>45</v>
      </c>
      <c r="V134" s="39"/>
      <c r="W134" s="170">
        <f t="shared" si="6"/>
        <v>0</v>
      </c>
      <c r="X134" s="170">
        <v>0</v>
      </c>
      <c r="Y134" s="170">
        <f t="shared" si="7"/>
        <v>0</v>
      </c>
      <c r="Z134" s="170">
        <v>0</v>
      </c>
      <c r="AA134" s="171">
        <f t="shared" si="8"/>
        <v>0</v>
      </c>
      <c r="AR134" s="22" t="s">
        <v>170</v>
      </c>
      <c r="AT134" s="22" t="s">
        <v>166</v>
      </c>
      <c r="AU134" s="22" t="s">
        <v>87</v>
      </c>
      <c r="AY134" s="22" t="s">
        <v>165</v>
      </c>
      <c r="BE134" s="109">
        <f t="shared" si="9"/>
        <v>0</v>
      </c>
      <c r="BF134" s="109">
        <f t="shared" si="10"/>
        <v>0</v>
      </c>
      <c r="BG134" s="109">
        <f t="shared" si="11"/>
        <v>0</v>
      </c>
      <c r="BH134" s="109">
        <f t="shared" si="12"/>
        <v>0</v>
      </c>
      <c r="BI134" s="109">
        <f t="shared" si="13"/>
        <v>0</v>
      </c>
      <c r="BJ134" s="22" t="s">
        <v>87</v>
      </c>
      <c r="BK134" s="172">
        <f t="shared" si="14"/>
        <v>0</v>
      </c>
      <c r="BL134" s="22" t="s">
        <v>170</v>
      </c>
      <c r="BM134" s="22" t="s">
        <v>203</v>
      </c>
    </row>
    <row r="135" spans="2:65" s="1" customFormat="1" ht="38.25" customHeight="1">
      <c r="B135" s="135"/>
      <c r="C135" s="164" t="s">
        <v>188</v>
      </c>
      <c r="D135" s="164" t="s">
        <v>166</v>
      </c>
      <c r="E135" s="165" t="s">
        <v>609</v>
      </c>
      <c r="F135" s="281" t="s">
        <v>610</v>
      </c>
      <c r="G135" s="281"/>
      <c r="H135" s="281"/>
      <c r="I135" s="281"/>
      <c r="J135" s="166" t="s">
        <v>169</v>
      </c>
      <c r="K135" s="167">
        <v>3.15</v>
      </c>
      <c r="L135" s="282">
        <v>0</v>
      </c>
      <c r="M135" s="282"/>
      <c r="N135" s="283">
        <f t="shared" si="5"/>
        <v>0</v>
      </c>
      <c r="O135" s="283"/>
      <c r="P135" s="283"/>
      <c r="Q135" s="283"/>
      <c r="R135" s="138"/>
      <c r="T135" s="169" t="s">
        <v>5</v>
      </c>
      <c r="U135" s="47" t="s">
        <v>45</v>
      </c>
      <c r="V135" s="39"/>
      <c r="W135" s="170">
        <f t="shared" si="6"/>
        <v>0</v>
      </c>
      <c r="X135" s="170">
        <v>0</v>
      </c>
      <c r="Y135" s="170">
        <f t="shared" si="7"/>
        <v>0</v>
      </c>
      <c r="Z135" s="170">
        <v>0</v>
      </c>
      <c r="AA135" s="171">
        <f t="shared" si="8"/>
        <v>0</v>
      </c>
      <c r="AR135" s="22" t="s">
        <v>170</v>
      </c>
      <c r="AT135" s="22" t="s">
        <v>166</v>
      </c>
      <c r="AU135" s="22" t="s">
        <v>87</v>
      </c>
      <c r="AY135" s="22" t="s">
        <v>165</v>
      </c>
      <c r="BE135" s="109">
        <f t="shared" si="9"/>
        <v>0</v>
      </c>
      <c r="BF135" s="109">
        <f t="shared" si="10"/>
        <v>0</v>
      </c>
      <c r="BG135" s="109">
        <f t="shared" si="11"/>
        <v>0</v>
      </c>
      <c r="BH135" s="109">
        <f t="shared" si="12"/>
        <v>0</v>
      </c>
      <c r="BI135" s="109">
        <f t="shared" si="13"/>
        <v>0</v>
      </c>
      <c r="BJ135" s="22" t="s">
        <v>87</v>
      </c>
      <c r="BK135" s="172">
        <f t="shared" si="14"/>
        <v>0</v>
      </c>
      <c r="BL135" s="22" t="s">
        <v>170</v>
      </c>
      <c r="BM135" s="22" t="s">
        <v>10</v>
      </c>
    </row>
    <row r="136" spans="2:65" s="9" customFormat="1" ht="29.85" customHeight="1">
      <c r="B136" s="153"/>
      <c r="C136" s="154"/>
      <c r="D136" s="163" t="s">
        <v>1332</v>
      </c>
      <c r="E136" s="163"/>
      <c r="F136" s="163"/>
      <c r="G136" s="163"/>
      <c r="H136" s="163"/>
      <c r="I136" s="163"/>
      <c r="J136" s="163"/>
      <c r="K136" s="163"/>
      <c r="L136" s="163"/>
      <c r="M136" s="163"/>
      <c r="N136" s="306">
        <f>BK136</f>
        <v>0</v>
      </c>
      <c r="O136" s="307"/>
      <c r="P136" s="307"/>
      <c r="Q136" s="307"/>
      <c r="R136" s="156"/>
      <c r="T136" s="157"/>
      <c r="U136" s="154"/>
      <c r="V136" s="154"/>
      <c r="W136" s="158">
        <f>SUM(W137:W140)</f>
        <v>0</v>
      </c>
      <c r="X136" s="154"/>
      <c r="Y136" s="158">
        <f>SUM(Y137:Y140)</f>
        <v>0</v>
      </c>
      <c r="Z136" s="154"/>
      <c r="AA136" s="159">
        <f>SUM(AA137:AA140)</f>
        <v>0</v>
      </c>
      <c r="AR136" s="160" t="s">
        <v>84</v>
      </c>
      <c r="AT136" s="161" t="s">
        <v>77</v>
      </c>
      <c r="AU136" s="161" t="s">
        <v>84</v>
      </c>
      <c r="AY136" s="160" t="s">
        <v>165</v>
      </c>
      <c r="BK136" s="162">
        <f>SUM(BK137:BK140)</f>
        <v>0</v>
      </c>
    </row>
    <row r="137" spans="2:65" s="1" customFormat="1" ht="25.5" customHeight="1">
      <c r="B137" s="135"/>
      <c r="C137" s="164" t="s">
        <v>215</v>
      </c>
      <c r="D137" s="164" t="s">
        <v>166</v>
      </c>
      <c r="E137" s="165" t="s">
        <v>1349</v>
      </c>
      <c r="F137" s="281" t="s">
        <v>1350</v>
      </c>
      <c r="G137" s="281"/>
      <c r="H137" s="281"/>
      <c r="I137" s="281"/>
      <c r="J137" s="166" t="s">
        <v>399</v>
      </c>
      <c r="K137" s="167">
        <v>56</v>
      </c>
      <c r="L137" s="282">
        <v>0</v>
      </c>
      <c r="M137" s="282"/>
      <c r="N137" s="283">
        <f>ROUND(L137*K137,3)</f>
        <v>0</v>
      </c>
      <c r="O137" s="283"/>
      <c r="P137" s="283"/>
      <c r="Q137" s="283"/>
      <c r="R137" s="138"/>
      <c r="T137" s="169" t="s">
        <v>5</v>
      </c>
      <c r="U137" s="47" t="s">
        <v>45</v>
      </c>
      <c r="V137" s="39"/>
      <c r="W137" s="170">
        <f>V137*K137</f>
        <v>0</v>
      </c>
      <c r="X137" s="170">
        <v>0</v>
      </c>
      <c r="Y137" s="170">
        <f>X137*K137</f>
        <v>0</v>
      </c>
      <c r="Z137" s="170">
        <v>0</v>
      </c>
      <c r="AA137" s="171">
        <f>Z137*K137</f>
        <v>0</v>
      </c>
      <c r="AR137" s="22" t="s">
        <v>170</v>
      </c>
      <c r="AT137" s="22" t="s">
        <v>166</v>
      </c>
      <c r="AU137" s="22" t="s">
        <v>87</v>
      </c>
      <c r="AY137" s="22" t="s">
        <v>165</v>
      </c>
      <c r="BE137" s="109">
        <f>IF(U137="základná",N137,0)</f>
        <v>0</v>
      </c>
      <c r="BF137" s="109">
        <f>IF(U137="znížená",N137,0)</f>
        <v>0</v>
      </c>
      <c r="BG137" s="109">
        <f>IF(U137="zákl. prenesená",N137,0)</f>
        <v>0</v>
      </c>
      <c r="BH137" s="109">
        <f>IF(U137="zníž. prenesená",N137,0)</f>
        <v>0</v>
      </c>
      <c r="BI137" s="109">
        <f>IF(U137="nulová",N137,0)</f>
        <v>0</v>
      </c>
      <c r="BJ137" s="22" t="s">
        <v>87</v>
      </c>
      <c r="BK137" s="172">
        <f>ROUND(L137*K137,3)</f>
        <v>0</v>
      </c>
      <c r="BL137" s="22" t="s">
        <v>170</v>
      </c>
      <c r="BM137" s="22" t="s">
        <v>219</v>
      </c>
    </row>
    <row r="138" spans="2:65" s="1" customFormat="1" ht="25.5" customHeight="1">
      <c r="B138" s="135"/>
      <c r="C138" s="164" t="s">
        <v>191</v>
      </c>
      <c r="D138" s="164" t="s">
        <v>166</v>
      </c>
      <c r="E138" s="165" t="s">
        <v>1351</v>
      </c>
      <c r="F138" s="281" t="s">
        <v>1352</v>
      </c>
      <c r="G138" s="281"/>
      <c r="H138" s="281"/>
      <c r="I138" s="281"/>
      <c r="J138" s="166" t="s">
        <v>227</v>
      </c>
      <c r="K138" s="167">
        <v>26.2</v>
      </c>
      <c r="L138" s="282">
        <v>0</v>
      </c>
      <c r="M138" s="282"/>
      <c r="N138" s="283">
        <f>ROUND(L138*K138,3)</f>
        <v>0</v>
      </c>
      <c r="O138" s="283"/>
      <c r="P138" s="283"/>
      <c r="Q138" s="283"/>
      <c r="R138" s="138"/>
      <c r="T138" s="169" t="s">
        <v>5</v>
      </c>
      <c r="U138" s="47" t="s">
        <v>45</v>
      </c>
      <c r="V138" s="39"/>
      <c r="W138" s="170">
        <f>V138*K138</f>
        <v>0</v>
      </c>
      <c r="X138" s="170">
        <v>0</v>
      </c>
      <c r="Y138" s="170">
        <f>X138*K138</f>
        <v>0</v>
      </c>
      <c r="Z138" s="170">
        <v>0</v>
      </c>
      <c r="AA138" s="171">
        <f>Z138*K138</f>
        <v>0</v>
      </c>
      <c r="AR138" s="22" t="s">
        <v>170</v>
      </c>
      <c r="AT138" s="22" t="s">
        <v>166</v>
      </c>
      <c r="AU138" s="22" t="s">
        <v>87</v>
      </c>
      <c r="AY138" s="22" t="s">
        <v>165</v>
      </c>
      <c r="BE138" s="109">
        <f>IF(U138="základná",N138,0)</f>
        <v>0</v>
      </c>
      <c r="BF138" s="109">
        <f>IF(U138="znížená",N138,0)</f>
        <v>0</v>
      </c>
      <c r="BG138" s="109">
        <f>IF(U138="zákl. prenesená",N138,0)</f>
        <v>0</v>
      </c>
      <c r="BH138" s="109">
        <f>IF(U138="zníž. prenesená",N138,0)</f>
        <v>0</v>
      </c>
      <c r="BI138" s="109">
        <f>IF(U138="nulová",N138,0)</f>
        <v>0</v>
      </c>
      <c r="BJ138" s="22" t="s">
        <v>87</v>
      </c>
      <c r="BK138" s="172">
        <f>ROUND(L138*K138,3)</f>
        <v>0</v>
      </c>
      <c r="BL138" s="22" t="s">
        <v>170</v>
      </c>
      <c r="BM138" s="22" t="s">
        <v>222</v>
      </c>
    </row>
    <row r="139" spans="2:65" s="1" customFormat="1" ht="38.25" customHeight="1">
      <c r="B139" s="135"/>
      <c r="C139" s="164" t="s">
        <v>224</v>
      </c>
      <c r="D139" s="164" t="s">
        <v>166</v>
      </c>
      <c r="E139" s="165" t="s">
        <v>1353</v>
      </c>
      <c r="F139" s="281" t="s">
        <v>1354</v>
      </c>
      <c r="G139" s="281"/>
      <c r="H139" s="281"/>
      <c r="I139" s="281"/>
      <c r="J139" s="166" t="s">
        <v>227</v>
      </c>
      <c r="K139" s="167">
        <v>28.92</v>
      </c>
      <c r="L139" s="282">
        <v>0</v>
      </c>
      <c r="M139" s="282"/>
      <c r="N139" s="283">
        <f>ROUND(L139*K139,3)</f>
        <v>0</v>
      </c>
      <c r="O139" s="283"/>
      <c r="P139" s="283"/>
      <c r="Q139" s="283"/>
      <c r="R139" s="138"/>
      <c r="T139" s="169" t="s">
        <v>5</v>
      </c>
      <c r="U139" s="47" t="s">
        <v>45</v>
      </c>
      <c r="V139" s="39"/>
      <c r="W139" s="170">
        <f>V139*K139</f>
        <v>0</v>
      </c>
      <c r="X139" s="170">
        <v>0</v>
      </c>
      <c r="Y139" s="170">
        <f>X139*K139</f>
        <v>0</v>
      </c>
      <c r="Z139" s="170">
        <v>0</v>
      </c>
      <c r="AA139" s="171">
        <f>Z139*K139</f>
        <v>0</v>
      </c>
      <c r="AR139" s="22" t="s">
        <v>170</v>
      </c>
      <c r="AT139" s="22" t="s">
        <v>166</v>
      </c>
      <c r="AU139" s="22" t="s">
        <v>87</v>
      </c>
      <c r="AY139" s="22" t="s">
        <v>165</v>
      </c>
      <c r="BE139" s="109">
        <f>IF(U139="základná",N139,0)</f>
        <v>0</v>
      </c>
      <c r="BF139" s="109">
        <f>IF(U139="znížená",N139,0)</f>
        <v>0</v>
      </c>
      <c r="BG139" s="109">
        <f>IF(U139="zákl. prenesená",N139,0)</f>
        <v>0</v>
      </c>
      <c r="BH139" s="109">
        <f>IF(U139="zníž. prenesená",N139,0)</f>
        <v>0</v>
      </c>
      <c r="BI139" s="109">
        <f>IF(U139="nulová",N139,0)</f>
        <v>0</v>
      </c>
      <c r="BJ139" s="22" t="s">
        <v>87</v>
      </c>
      <c r="BK139" s="172">
        <f>ROUND(L139*K139,3)</f>
        <v>0</v>
      </c>
      <c r="BL139" s="22" t="s">
        <v>170</v>
      </c>
      <c r="BM139" s="22" t="s">
        <v>228</v>
      </c>
    </row>
    <row r="140" spans="2:65" s="1" customFormat="1" ht="25.5" customHeight="1">
      <c r="B140" s="135"/>
      <c r="C140" s="164" t="s">
        <v>196</v>
      </c>
      <c r="D140" s="164" t="s">
        <v>166</v>
      </c>
      <c r="E140" s="165" t="s">
        <v>1355</v>
      </c>
      <c r="F140" s="281" t="s">
        <v>1356</v>
      </c>
      <c r="G140" s="281"/>
      <c r="H140" s="281"/>
      <c r="I140" s="281"/>
      <c r="J140" s="166" t="s">
        <v>227</v>
      </c>
      <c r="K140" s="167">
        <v>28.92</v>
      </c>
      <c r="L140" s="282">
        <v>0</v>
      </c>
      <c r="M140" s="282"/>
      <c r="N140" s="283">
        <f>ROUND(L140*K140,3)</f>
        <v>0</v>
      </c>
      <c r="O140" s="283"/>
      <c r="P140" s="283"/>
      <c r="Q140" s="283"/>
      <c r="R140" s="138"/>
      <c r="T140" s="169" t="s">
        <v>5</v>
      </c>
      <c r="U140" s="47" t="s">
        <v>45</v>
      </c>
      <c r="V140" s="39"/>
      <c r="W140" s="170">
        <f>V140*K140</f>
        <v>0</v>
      </c>
      <c r="X140" s="170">
        <v>0</v>
      </c>
      <c r="Y140" s="170">
        <f>X140*K140</f>
        <v>0</v>
      </c>
      <c r="Z140" s="170">
        <v>0</v>
      </c>
      <c r="AA140" s="171">
        <f>Z140*K140</f>
        <v>0</v>
      </c>
      <c r="AR140" s="22" t="s">
        <v>170</v>
      </c>
      <c r="AT140" s="22" t="s">
        <v>166</v>
      </c>
      <c r="AU140" s="22" t="s">
        <v>87</v>
      </c>
      <c r="AY140" s="22" t="s">
        <v>165</v>
      </c>
      <c r="BE140" s="109">
        <f>IF(U140="základná",N140,0)</f>
        <v>0</v>
      </c>
      <c r="BF140" s="109">
        <f>IF(U140="znížená",N140,0)</f>
        <v>0</v>
      </c>
      <c r="BG140" s="109">
        <f>IF(U140="zákl. prenesená",N140,0)</f>
        <v>0</v>
      </c>
      <c r="BH140" s="109">
        <f>IF(U140="zníž. prenesená",N140,0)</f>
        <v>0</v>
      </c>
      <c r="BI140" s="109">
        <f>IF(U140="nulová",N140,0)</f>
        <v>0</v>
      </c>
      <c r="BJ140" s="22" t="s">
        <v>87</v>
      </c>
      <c r="BK140" s="172">
        <f>ROUND(L140*K140,3)</f>
        <v>0</v>
      </c>
      <c r="BL140" s="22" t="s">
        <v>170</v>
      </c>
      <c r="BM140" s="22" t="s">
        <v>234</v>
      </c>
    </row>
    <row r="141" spans="2:65" s="9" customFormat="1" ht="37.35" customHeight="1">
      <c r="B141" s="153"/>
      <c r="C141" s="154"/>
      <c r="D141" s="155" t="s">
        <v>124</v>
      </c>
      <c r="E141" s="155"/>
      <c r="F141" s="155"/>
      <c r="G141" s="155"/>
      <c r="H141" s="155"/>
      <c r="I141" s="155"/>
      <c r="J141" s="155"/>
      <c r="K141" s="155"/>
      <c r="L141" s="155"/>
      <c r="M141" s="155"/>
      <c r="N141" s="308">
        <f>BK141</f>
        <v>0</v>
      </c>
      <c r="O141" s="309"/>
      <c r="P141" s="309"/>
      <c r="Q141" s="309"/>
      <c r="R141" s="156"/>
      <c r="T141" s="157"/>
      <c r="U141" s="154"/>
      <c r="V141" s="154"/>
      <c r="W141" s="158">
        <f>W142+W149</f>
        <v>0</v>
      </c>
      <c r="X141" s="154"/>
      <c r="Y141" s="158">
        <f>Y142+Y149</f>
        <v>0</v>
      </c>
      <c r="Z141" s="154"/>
      <c r="AA141" s="159">
        <f>AA142+AA149</f>
        <v>0</v>
      </c>
      <c r="AR141" s="160" t="s">
        <v>87</v>
      </c>
      <c r="AT141" s="161" t="s">
        <v>77</v>
      </c>
      <c r="AU141" s="161" t="s">
        <v>78</v>
      </c>
      <c r="AY141" s="160" t="s">
        <v>165</v>
      </c>
      <c r="BK141" s="162">
        <f>BK142+BK149</f>
        <v>0</v>
      </c>
    </row>
    <row r="142" spans="2:65" s="9" customFormat="1" ht="19.899999999999999" customHeight="1">
      <c r="B142" s="153"/>
      <c r="C142" s="154"/>
      <c r="D142" s="163" t="s">
        <v>1333</v>
      </c>
      <c r="E142" s="163"/>
      <c r="F142" s="163"/>
      <c r="G142" s="163"/>
      <c r="H142" s="163"/>
      <c r="I142" s="163"/>
      <c r="J142" s="163"/>
      <c r="K142" s="163"/>
      <c r="L142" s="163"/>
      <c r="M142" s="163"/>
      <c r="N142" s="304">
        <f>BK142</f>
        <v>0</v>
      </c>
      <c r="O142" s="305"/>
      <c r="P142" s="305"/>
      <c r="Q142" s="305"/>
      <c r="R142" s="156"/>
      <c r="T142" s="157"/>
      <c r="U142" s="154"/>
      <c r="V142" s="154"/>
      <c r="W142" s="158">
        <f>SUM(W143:W148)</f>
        <v>0</v>
      </c>
      <c r="X142" s="154"/>
      <c r="Y142" s="158">
        <f>SUM(Y143:Y148)</f>
        <v>0</v>
      </c>
      <c r="Z142" s="154"/>
      <c r="AA142" s="159">
        <f>SUM(AA143:AA148)</f>
        <v>0</v>
      </c>
      <c r="AR142" s="160" t="s">
        <v>87</v>
      </c>
      <c r="AT142" s="161" t="s">
        <v>77</v>
      </c>
      <c r="AU142" s="161" t="s">
        <v>84</v>
      </c>
      <c r="AY142" s="160" t="s">
        <v>165</v>
      </c>
      <c r="BK142" s="162">
        <f>SUM(BK143:BK148)</f>
        <v>0</v>
      </c>
    </row>
    <row r="143" spans="2:65" s="1" customFormat="1" ht="25.5" customHeight="1">
      <c r="B143" s="135"/>
      <c r="C143" s="164" t="s">
        <v>235</v>
      </c>
      <c r="D143" s="164" t="s">
        <v>166</v>
      </c>
      <c r="E143" s="165" t="s">
        <v>620</v>
      </c>
      <c r="F143" s="281" t="s">
        <v>621</v>
      </c>
      <c r="G143" s="281"/>
      <c r="H143" s="281"/>
      <c r="I143" s="281"/>
      <c r="J143" s="166" t="s">
        <v>399</v>
      </c>
      <c r="K143" s="167">
        <v>3.4</v>
      </c>
      <c r="L143" s="282">
        <v>0</v>
      </c>
      <c r="M143" s="282"/>
      <c r="N143" s="283">
        <f t="shared" ref="N143:N148" si="15">ROUND(L143*K143,3)</f>
        <v>0</v>
      </c>
      <c r="O143" s="283"/>
      <c r="P143" s="283"/>
      <c r="Q143" s="283"/>
      <c r="R143" s="138"/>
      <c r="T143" s="169" t="s">
        <v>5</v>
      </c>
      <c r="U143" s="47" t="s">
        <v>45</v>
      </c>
      <c r="V143" s="39"/>
      <c r="W143" s="170">
        <f t="shared" ref="W143:W148" si="16">V143*K143</f>
        <v>0</v>
      </c>
      <c r="X143" s="170">
        <v>0</v>
      </c>
      <c r="Y143" s="170">
        <f t="shared" ref="Y143:Y148" si="17">X143*K143</f>
        <v>0</v>
      </c>
      <c r="Z143" s="170">
        <v>0</v>
      </c>
      <c r="AA143" s="171">
        <f t="shared" ref="AA143:AA148" si="18">Z143*K143</f>
        <v>0</v>
      </c>
      <c r="AR143" s="22" t="s">
        <v>199</v>
      </c>
      <c r="AT143" s="22" t="s">
        <v>166</v>
      </c>
      <c r="AU143" s="22" t="s">
        <v>87</v>
      </c>
      <c r="AY143" s="22" t="s">
        <v>165</v>
      </c>
      <c r="BE143" s="109">
        <f t="shared" ref="BE143:BE148" si="19">IF(U143="základná",N143,0)</f>
        <v>0</v>
      </c>
      <c r="BF143" s="109">
        <f t="shared" ref="BF143:BF148" si="20">IF(U143="znížená",N143,0)</f>
        <v>0</v>
      </c>
      <c r="BG143" s="109">
        <f t="shared" ref="BG143:BG148" si="21">IF(U143="zákl. prenesená",N143,0)</f>
        <v>0</v>
      </c>
      <c r="BH143" s="109">
        <f t="shared" ref="BH143:BH148" si="22">IF(U143="zníž. prenesená",N143,0)</f>
        <v>0</v>
      </c>
      <c r="BI143" s="109">
        <f t="shared" ref="BI143:BI148" si="23">IF(U143="nulová",N143,0)</f>
        <v>0</v>
      </c>
      <c r="BJ143" s="22" t="s">
        <v>87</v>
      </c>
      <c r="BK143" s="172">
        <f t="shared" ref="BK143:BK148" si="24">ROUND(L143*K143,3)</f>
        <v>0</v>
      </c>
      <c r="BL143" s="22" t="s">
        <v>199</v>
      </c>
      <c r="BM143" s="22" t="s">
        <v>238</v>
      </c>
    </row>
    <row r="144" spans="2:65" s="1" customFormat="1" ht="16.5" customHeight="1">
      <c r="B144" s="135"/>
      <c r="C144" s="204" t="s">
        <v>199</v>
      </c>
      <c r="D144" s="204" t="s">
        <v>376</v>
      </c>
      <c r="E144" s="205" t="s">
        <v>623</v>
      </c>
      <c r="F144" s="296" t="s">
        <v>624</v>
      </c>
      <c r="G144" s="296"/>
      <c r="H144" s="296"/>
      <c r="I144" s="296"/>
      <c r="J144" s="206" t="s">
        <v>218</v>
      </c>
      <c r="K144" s="207">
        <v>2</v>
      </c>
      <c r="L144" s="297">
        <v>0</v>
      </c>
      <c r="M144" s="297"/>
      <c r="N144" s="298">
        <f t="shared" si="15"/>
        <v>0</v>
      </c>
      <c r="O144" s="283"/>
      <c r="P144" s="283"/>
      <c r="Q144" s="283"/>
      <c r="R144" s="138"/>
      <c r="T144" s="169" t="s">
        <v>5</v>
      </c>
      <c r="U144" s="47" t="s">
        <v>45</v>
      </c>
      <c r="V144" s="39"/>
      <c r="W144" s="170">
        <f t="shared" si="16"/>
        <v>0</v>
      </c>
      <c r="X144" s="170">
        <v>0</v>
      </c>
      <c r="Y144" s="170">
        <f t="shared" si="17"/>
        <v>0</v>
      </c>
      <c r="Z144" s="170">
        <v>0</v>
      </c>
      <c r="AA144" s="171">
        <f t="shared" si="18"/>
        <v>0</v>
      </c>
      <c r="AR144" s="22" t="s">
        <v>242</v>
      </c>
      <c r="AT144" s="22" t="s">
        <v>376</v>
      </c>
      <c r="AU144" s="22" t="s">
        <v>87</v>
      </c>
      <c r="AY144" s="22" t="s">
        <v>165</v>
      </c>
      <c r="BE144" s="109">
        <f t="shared" si="19"/>
        <v>0</v>
      </c>
      <c r="BF144" s="109">
        <f t="shared" si="20"/>
        <v>0</v>
      </c>
      <c r="BG144" s="109">
        <f t="shared" si="21"/>
        <v>0</v>
      </c>
      <c r="BH144" s="109">
        <f t="shared" si="22"/>
        <v>0</v>
      </c>
      <c r="BI144" s="109">
        <f t="shared" si="23"/>
        <v>0</v>
      </c>
      <c r="BJ144" s="22" t="s">
        <v>87</v>
      </c>
      <c r="BK144" s="172">
        <f t="shared" si="24"/>
        <v>0</v>
      </c>
      <c r="BL144" s="22" t="s">
        <v>199</v>
      </c>
      <c r="BM144" s="22" t="s">
        <v>242</v>
      </c>
    </row>
    <row r="145" spans="2:65" s="1" customFormat="1" ht="16.5" customHeight="1">
      <c r="B145" s="135"/>
      <c r="C145" s="204" t="s">
        <v>244</v>
      </c>
      <c r="D145" s="204" t="s">
        <v>376</v>
      </c>
      <c r="E145" s="205" t="s">
        <v>634</v>
      </c>
      <c r="F145" s="296" t="s">
        <v>635</v>
      </c>
      <c r="G145" s="296"/>
      <c r="H145" s="296"/>
      <c r="I145" s="296"/>
      <c r="J145" s="206" t="s">
        <v>218</v>
      </c>
      <c r="K145" s="207">
        <v>5</v>
      </c>
      <c r="L145" s="297">
        <v>0</v>
      </c>
      <c r="M145" s="297"/>
      <c r="N145" s="298">
        <f t="shared" si="15"/>
        <v>0</v>
      </c>
      <c r="O145" s="283"/>
      <c r="P145" s="283"/>
      <c r="Q145" s="283"/>
      <c r="R145" s="138"/>
      <c r="T145" s="169" t="s">
        <v>5</v>
      </c>
      <c r="U145" s="47" t="s">
        <v>45</v>
      </c>
      <c r="V145" s="39"/>
      <c r="W145" s="170">
        <f t="shared" si="16"/>
        <v>0</v>
      </c>
      <c r="X145" s="170">
        <v>0</v>
      </c>
      <c r="Y145" s="170">
        <f t="shared" si="17"/>
        <v>0</v>
      </c>
      <c r="Z145" s="170">
        <v>0</v>
      </c>
      <c r="AA145" s="171">
        <f t="shared" si="18"/>
        <v>0</v>
      </c>
      <c r="AR145" s="22" t="s">
        <v>242</v>
      </c>
      <c r="AT145" s="22" t="s">
        <v>376</v>
      </c>
      <c r="AU145" s="22" t="s">
        <v>87</v>
      </c>
      <c r="AY145" s="22" t="s">
        <v>165</v>
      </c>
      <c r="BE145" s="109">
        <f t="shared" si="19"/>
        <v>0</v>
      </c>
      <c r="BF145" s="109">
        <f t="shared" si="20"/>
        <v>0</v>
      </c>
      <c r="BG145" s="109">
        <f t="shared" si="21"/>
        <v>0</v>
      </c>
      <c r="BH145" s="109">
        <f t="shared" si="22"/>
        <v>0</v>
      </c>
      <c r="BI145" s="109">
        <f t="shared" si="23"/>
        <v>0</v>
      </c>
      <c r="BJ145" s="22" t="s">
        <v>87</v>
      </c>
      <c r="BK145" s="172">
        <f t="shared" si="24"/>
        <v>0</v>
      </c>
      <c r="BL145" s="22" t="s">
        <v>199</v>
      </c>
      <c r="BM145" s="22" t="s">
        <v>247</v>
      </c>
    </row>
    <row r="146" spans="2:65" s="1" customFormat="1" ht="16.5" customHeight="1">
      <c r="B146" s="135"/>
      <c r="C146" s="164" t="s">
        <v>203</v>
      </c>
      <c r="D146" s="164" t="s">
        <v>166</v>
      </c>
      <c r="E146" s="165" t="s">
        <v>644</v>
      </c>
      <c r="F146" s="281" t="s">
        <v>645</v>
      </c>
      <c r="G146" s="281"/>
      <c r="H146" s="281"/>
      <c r="I146" s="281"/>
      <c r="J146" s="166" t="s">
        <v>399</v>
      </c>
      <c r="K146" s="167">
        <v>3.4</v>
      </c>
      <c r="L146" s="282">
        <v>0</v>
      </c>
      <c r="M146" s="282"/>
      <c r="N146" s="283">
        <f t="shared" si="15"/>
        <v>0</v>
      </c>
      <c r="O146" s="283"/>
      <c r="P146" s="283"/>
      <c r="Q146" s="283"/>
      <c r="R146" s="138"/>
      <c r="T146" s="169" t="s">
        <v>5</v>
      </c>
      <c r="U146" s="47" t="s">
        <v>45</v>
      </c>
      <c r="V146" s="39"/>
      <c r="W146" s="170">
        <f t="shared" si="16"/>
        <v>0</v>
      </c>
      <c r="X146" s="170">
        <v>0</v>
      </c>
      <c r="Y146" s="170">
        <f t="shared" si="17"/>
        <v>0</v>
      </c>
      <c r="Z146" s="170">
        <v>0</v>
      </c>
      <c r="AA146" s="171">
        <f t="shared" si="18"/>
        <v>0</v>
      </c>
      <c r="AR146" s="22" t="s">
        <v>199</v>
      </c>
      <c r="AT146" s="22" t="s">
        <v>166</v>
      </c>
      <c r="AU146" s="22" t="s">
        <v>87</v>
      </c>
      <c r="AY146" s="22" t="s">
        <v>165</v>
      </c>
      <c r="BE146" s="109">
        <f t="shared" si="19"/>
        <v>0</v>
      </c>
      <c r="BF146" s="109">
        <f t="shared" si="20"/>
        <v>0</v>
      </c>
      <c r="BG146" s="109">
        <f t="shared" si="21"/>
        <v>0</v>
      </c>
      <c r="BH146" s="109">
        <f t="shared" si="22"/>
        <v>0</v>
      </c>
      <c r="BI146" s="109">
        <f t="shared" si="23"/>
        <v>0</v>
      </c>
      <c r="BJ146" s="22" t="s">
        <v>87</v>
      </c>
      <c r="BK146" s="172">
        <f t="shared" si="24"/>
        <v>0</v>
      </c>
      <c r="BL146" s="22" t="s">
        <v>199</v>
      </c>
      <c r="BM146" s="22" t="s">
        <v>250</v>
      </c>
    </row>
    <row r="147" spans="2:65" s="1" customFormat="1" ht="16.5" customHeight="1">
      <c r="B147" s="135"/>
      <c r="C147" s="164" t="s">
        <v>252</v>
      </c>
      <c r="D147" s="164" t="s">
        <v>166</v>
      </c>
      <c r="E147" s="165" t="s">
        <v>1357</v>
      </c>
      <c r="F147" s="281" t="s">
        <v>1358</v>
      </c>
      <c r="G147" s="281"/>
      <c r="H147" s="281"/>
      <c r="I147" s="281"/>
      <c r="J147" s="166" t="s">
        <v>218</v>
      </c>
      <c r="K147" s="167">
        <v>1</v>
      </c>
      <c r="L147" s="282">
        <v>0</v>
      </c>
      <c r="M147" s="282"/>
      <c r="N147" s="283">
        <f t="shared" si="15"/>
        <v>0</v>
      </c>
      <c r="O147" s="283"/>
      <c r="P147" s="283"/>
      <c r="Q147" s="283"/>
      <c r="R147" s="138"/>
      <c r="T147" s="169" t="s">
        <v>5</v>
      </c>
      <c r="U147" s="47" t="s">
        <v>45</v>
      </c>
      <c r="V147" s="39"/>
      <c r="W147" s="170">
        <f t="shared" si="16"/>
        <v>0</v>
      </c>
      <c r="X147" s="170">
        <v>0</v>
      </c>
      <c r="Y147" s="170">
        <f t="shared" si="17"/>
        <v>0</v>
      </c>
      <c r="Z147" s="170">
        <v>0</v>
      </c>
      <c r="AA147" s="171">
        <f t="shared" si="18"/>
        <v>0</v>
      </c>
      <c r="AR147" s="22" t="s">
        <v>199</v>
      </c>
      <c r="AT147" s="22" t="s">
        <v>166</v>
      </c>
      <c r="AU147" s="22" t="s">
        <v>87</v>
      </c>
      <c r="AY147" s="22" t="s">
        <v>165</v>
      </c>
      <c r="BE147" s="109">
        <f t="shared" si="19"/>
        <v>0</v>
      </c>
      <c r="BF147" s="109">
        <f t="shared" si="20"/>
        <v>0</v>
      </c>
      <c r="BG147" s="109">
        <f t="shared" si="21"/>
        <v>0</v>
      </c>
      <c r="BH147" s="109">
        <f t="shared" si="22"/>
        <v>0</v>
      </c>
      <c r="BI147" s="109">
        <f t="shared" si="23"/>
        <v>0</v>
      </c>
      <c r="BJ147" s="22" t="s">
        <v>87</v>
      </c>
      <c r="BK147" s="172">
        <f t="shared" si="24"/>
        <v>0</v>
      </c>
      <c r="BL147" s="22" t="s">
        <v>199</v>
      </c>
      <c r="BM147" s="22" t="s">
        <v>255</v>
      </c>
    </row>
    <row r="148" spans="2:65" s="1" customFormat="1" ht="25.5" customHeight="1">
      <c r="B148" s="135"/>
      <c r="C148" s="164" t="s">
        <v>10</v>
      </c>
      <c r="D148" s="164" t="s">
        <v>166</v>
      </c>
      <c r="E148" s="165" t="s">
        <v>658</v>
      </c>
      <c r="F148" s="281" t="s">
        <v>659</v>
      </c>
      <c r="G148" s="281"/>
      <c r="H148" s="281"/>
      <c r="I148" s="281"/>
      <c r="J148" s="166" t="s">
        <v>533</v>
      </c>
      <c r="K148" s="168">
        <v>0</v>
      </c>
      <c r="L148" s="282">
        <v>0</v>
      </c>
      <c r="M148" s="282"/>
      <c r="N148" s="283">
        <f t="shared" si="15"/>
        <v>0</v>
      </c>
      <c r="O148" s="283"/>
      <c r="P148" s="283"/>
      <c r="Q148" s="283"/>
      <c r="R148" s="138"/>
      <c r="T148" s="169" t="s">
        <v>5</v>
      </c>
      <c r="U148" s="47" t="s">
        <v>45</v>
      </c>
      <c r="V148" s="39"/>
      <c r="W148" s="170">
        <f t="shared" si="16"/>
        <v>0</v>
      </c>
      <c r="X148" s="170">
        <v>0</v>
      </c>
      <c r="Y148" s="170">
        <f t="shared" si="17"/>
        <v>0</v>
      </c>
      <c r="Z148" s="170">
        <v>0</v>
      </c>
      <c r="AA148" s="171">
        <f t="shared" si="18"/>
        <v>0</v>
      </c>
      <c r="AR148" s="22" t="s">
        <v>199</v>
      </c>
      <c r="AT148" s="22" t="s">
        <v>166</v>
      </c>
      <c r="AU148" s="22" t="s">
        <v>87</v>
      </c>
      <c r="AY148" s="22" t="s">
        <v>165</v>
      </c>
      <c r="BE148" s="109">
        <f t="shared" si="19"/>
        <v>0</v>
      </c>
      <c r="BF148" s="109">
        <f t="shared" si="20"/>
        <v>0</v>
      </c>
      <c r="BG148" s="109">
        <f t="shared" si="21"/>
        <v>0</v>
      </c>
      <c r="BH148" s="109">
        <f t="shared" si="22"/>
        <v>0</v>
      </c>
      <c r="BI148" s="109">
        <f t="shared" si="23"/>
        <v>0</v>
      </c>
      <c r="BJ148" s="22" t="s">
        <v>87</v>
      </c>
      <c r="BK148" s="172">
        <f t="shared" si="24"/>
        <v>0</v>
      </c>
      <c r="BL148" s="22" t="s">
        <v>199</v>
      </c>
      <c r="BM148" s="22" t="s">
        <v>262</v>
      </c>
    </row>
    <row r="149" spans="2:65" s="9" customFormat="1" ht="29.85" customHeight="1">
      <c r="B149" s="153"/>
      <c r="C149" s="154"/>
      <c r="D149" s="163" t="s">
        <v>1334</v>
      </c>
      <c r="E149" s="163"/>
      <c r="F149" s="163"/>
      <c r="G149" s="163"/>
      <c r="H149" s="163"/>
      <c r="I149" s="163"/>
      <c r="J149" s="163"/>
      <c r="K149" s="163"/>
      <c r="L149" s="163"/>
      <c r="M149" s="163"/>
      <c r="N149" s="306">
        <f>BK149</f>
        <v>0</v>
      </c>
      <c r="O149" s="307"/>
      <c r="P149" s="307"/>
      <c r="Q149" s="307"/>
      <c r="R149" s="156"/>
      <c r="T149" s="157"/>
      <c r="U149" s="154"/>
      <c r="V149" s="154"/>
      <c r="W149" s="158">
        <f>SUM(W150:W157)</f>
        <v>0</v>
      </c>
      <c r="X149" s="154"/>
      <c r="Y149" s="158">
        <f>SUM(Y150:Y157)</f>
        <v>0</v>
      </c>
      <c r="Z149" s="154"/>
      <c r="AA149" s="159">
        <f>SUM(AA150:AA157)</f>
        <v>0</v>
      </c>
      <c r="AR149" s="160" t="s">
        <v>87</v>
      </c>
      <c r="AT149" s="161" t="s">
        <v>77</v>
      </c>
      <c r="AU149" s="161" t="s">
        <v>84</v>
      </c>
      <c r="AY149" s="160" t="s">
        <v>165</v>
      </c>
      <c r="BK149" s="162">
        <f>SUM(BK150:BK157)</f>
        <v>0</v>
      </c>
    </row>
    <row r="150" spans="2:65" s="1" customFormat="1" ht="25.5" customHeight="1">
      <c r="B150" s="135"/>
      <c r="C150" s="164" t="s">
        <v>266</v>
      </c>
      <c r="D150" s="164" t="s">
        <v>166</v>
      </c>
      <c r="E150" s="165" t="s">
        <v>1359</v>
      </c>
      <c r="F150" s="281" t="s">
        <v>1360</v>
      </c>
      <c r="G150" s="281"/>
      <c r="H150" s="281"/>
      <c r="I150" s="281"/>
      <c r="J150" s="166" t="s">
        <v>399</v>
      </c>
      <c r="K150" s="167">
        <v>33.6</v>
      </c>
      <c r="L150" s="282">
        <v>0</v>
      </c>
      <c r="M150" s="282"/>
      <c r="N150" s="283">
        <f t="shared" ref="N150:N157" si="25">ROUND(L150*K150,3)</f>
        <v>0</v>
      </c>
      <c r="O150" s="283"/>
      <c r="P150" s="283"/>
      <c r="Q150" s="283"/>
      <c r="R150" s="138"/>
      <c r="T150" s="169" t="s">
        <v>5</v>
      </c>
      <c r="U150" s="47" t="s">
        <v>45</v>
      </c>
      <c r="V150" s="39"/>
      <c r="W150" s="170">
        <f t="shared" ref="W150:W157" si="26">V150*K150</f>
        <v>0</v>
      </c>
      <c r="X150" s="170">
        <v>0</v>
      </c>
      <c r="Y150" s="170">
        <f t="shared" ref="Y150:Y157" si="27">X150*K150</f>
        <v>0</v>
      </c>
      <c r="Z150" s="170">
        <v>0</v>
      </c>
      <c r="AA150" s="171">
        <f t="shared" ref="AA150:AA157" si="28">Z150*K150</f>
        <v>0</v>
      </c>
      <c r="AR150" s="22" t="s">
        <v>199</v>
      </c>
      <c r="AT150" s="22" t="s">
        <v>166</v>
      </c>
      <c r="AU150" s="22" t="s">
        <v>87</v>
      </c>
      <c r="AY150" s="22" t="s">
        <v>165</v>
      </c>
      <c r="BE150" s="109">
        <f t="shared" ref="BE150:BE157" si="29">IF(U150="základná",N150,0)</f>
        <v>0</v>
      </c>
      <c r="BF150" s="109">
        <f t="shared" ref="BF150:BF157" si="30">IF(U150="znížená",N150,0)</f>
        <v>0</v>
      </c>
      <c r="BG150" s="109">
        <f t="shared" ref="BG150:BG157" si="31">IF(U150="zákl. prenesená",N150,0)</f>
        <v>0</v>
      </c>
      <c r="BH150" s="109">
        <f t="shared" ref="BH150:BH157" si="32">IF(U150="zníž. prenesená",N150,0)</f>
        <v>0</v>
      </c>
      <c r="BI150" s="109">
        <f t="shared" ref="BI150:BI157" si="33">IF(U150="nulová",N150,0)</f>
        <v>0</v>
      </c>
      <c r="BJ150" s="22" t="s">
        <v>87</v>
      </c>
      <c r="BK150" s="172">
        <f t="shared" ref="BK150:BK157" si="34">ROUND(L150*K150,3)</f>
        <v>0</v>
      </c>
      <c r="BL150" s="22" t="s">
        <v>199</v>
      </c>
      <c r="BM150" s="22" t="s">
        <v>269</v>
      </c>
    </row>
    <row r="151" spans="2:65" s="1" customFormat="1" ht="16.5" customHeight="1">
      <c r="B151" s="135"/>
      <c r="C151" s="204" t="s">
        <v>219</v>
      </c>
      <c r="D151" s="204" t="s">
        <v>376</v>
      </c>
      <c r="E151" s="205" t="s">
        <v>1361</v>
      </c>
      <c r="F151" s="296" t="s">
        <v>1362</v>
      </c>
      <c r="G151" s="296"/>
      <c r="H151" s="296"/>
      <c r="I151" s="296"/>
      <c r="J151" s="206" t="s">
        <v>399</v>
      </c>
      <c r="K151" s="207">
        <v>36.96</v>
      </c>
      <c r="L151" s="297">
        <v>0</v>
      </c>
      <c r="M151" s="297"/>
      <c r="N151" s="298">
        <f t="shared" si="25"/>
        <v>0</v>
      </c>
      <c r="O151" s="283"/>
      <c r="P151" s="283"/>
      <c r="Q151" s="283"/>
      <c r="R151" s="138"/>
      <c r="T151" s="169" t="s">
        <v>5</v>
      </c>
      <c r="U151" s="47" t="s">
        <v>45</v>
      </c>
      <c r="V151" s="39"/>
      <c r="W151" s="170">
        <f t="shared" si="26"/>
        <v>0</v>
      </c>
      <c r="X151" s="170">
        <v>0</v>
      </c>
      <c r="Y151" s="170">
        <f t="shared" si="27"/>
        <v>0</v>
      </c>
      <c r="Z151" s="170">
        <v>0</v>
      </c>
      <c r="AA151" s="171">
        <f t="shared" si="28"/>
        <v>0</v>
      </c>
      <c r="AR151" s="22" t="s">
        <v>242</v>
      </c>
      <c r="AT151" s="22" t="s">
        <v>376</v>
      </c>
      <c r="AU151" s="22" t="s">
        <v>87</v>
      </c>
      <c r="AY151" s="22" t="s">
        <v>165</v>
      </c>
      <c r="BE151" s="109">
        <f t="shared" si="29"/>
        <v>0</v>
      </c>
      <c r="BF151" s="109">
        <f t="shared" si="30"/>
        <v>0</v>
      </c>
      <c r="BG151" s="109">
        <f t="shared" si="31"/>
        <v>0</v>
      </c>
      <c r="BH151" s="109">
        <f t="shared" si="32"/>
        <v>0</v>
      </c>
      <c r="BI151" s="109">
        <f t="shared" si="33"/>
        <v>0</v>
      </c>
      <c r="BJ151" s="22" t="s">
        <v>87</v>
      </c>
      <c r="BK151" s="172">
        <f t="shared" si="34"/>
        <v>0</v>
      </c>
      <c r="BL151" s="22" t="s">
        <v>199</v>
      </c>
      <c r="BM151" s="22" t="s">
        <v>272</v>
      </c>
    </row>
    <row r="152" spans="2:65" s="1" customFormat="1" ht="25.5" customHeight="1">
      <c r="B152" s="135"/>
      <c r="C152" s="164" t="s">
        <v>273</v>
      </c>
      <c r="D152" s="164" t="s">
        <v>166</v>
      </c>
      <c r="E152" s="165" t="s">
        <v>1363</v>
      </c>
      <c r="F152" s="281" t="s">
        <v>1364</v>
      </c>
      <c r="G152" s="281"/>
      <c r="H152" s="281"/>
      <c r="I152" s="281"/>
      <c r="J152" s="166" t="s">
        <v>399</v>
      </c>
      <c r="K152" s="167">
        <v>26.2</v>
      </c>
      <c r="L152" s="282">
        <v>0</v>
      </c>
      <c r="M152" s="282"/>
      <c r="N152" s="283">
        <f t="shared" si="25"/>
        <v>0</v>
      </c>
      <c r="O152" s="283"/>
      <c r="P152" s="283"/>
      <c r="Q152" s="283"/>
      <c r="R152" s="138"/>
      <c r="T152" s="169" t="s">
        <v>5</v>
      </c>
      <c r="U152" s="47" t="s">
        <v>45</v>
      </c>
      <c r="V152" s="39"/>
      <c r="W152" s="170">
        <f t="shared" si="26"/>
        <v>0</v>
      </c>
      <c r="X152" s="170">
        <v>0</v>
      </c>
      <c r="Y152" s="170">
        <f t="shared" si="27"/>
        <v>0</v>
      </c>
      <c r="Z152" s="170">
        <v>0</v>
      </c>
      <c r="AA152" s="171">
        <f t="shared" si="28"/>
        <v>0</v>
      </c>
      <c r="AR152" s="22" t="s">
        <v>199</v>
      </c>
      <c r="AT152" s="22" t="s">
        <v>166</v>
      </c>
      <c r="AU152" s="22" t="s">
        <v>87</v>
      </c>
      <c r="AY152" s="22" t="s">
        <v>165</v>
      </c>
      <c r="BE152" s="109">
        <f t="shared" si="29"/>
        <v>0</v>
      </c>
      <c r="BF152" s="109">
        <f t="shared" si="30"/>
        <v>0</v>
      </c>
      <c r="BG152" s="109">
        <f t="shared" si="31"/>
        <v>0</v>
      </c>
      <c r="BH152" s="109">
        <f t="shared" si="32"/>
        <v>0</v>
      </c>
      <c r="BI152" s="109">
        <f t="shared" si="33"/>
        <v>0</v>
      </c>
      <c r="BJ152" s="22" t="s">
        <v>87</v>
      </c>
      <c r="BK152" s="172">
        <f t="shared" si="34"/>
        <v>0</v>
      </c>
      <c r="BL152" s="22" t="s">
        <v>199</v>
      </c>
      <c r="BM152" s="22" t="s">
        <v>276</v>
      </c>
    </row>
    <row r="153" spans="2:65" s="1" customFormat="1" ht="16.5" customHeight="1">
      <c r="B153" s="135"/>
      <c r="C153" s="204" t="s">
        <v>222</v>
      </c>
      <c r="D153" s="204" t="s">
        <v>376</v>
      </c>
      <c r="E153" s="205" t="s">
        <v>1365</v>
      </c>
      <c r="F153" s="296" t="s">
        <v>1366</v>
      </c>
      <c r="G153" s="296"/>
      <c r="H153" s="296"/>
      <c r="I153" s="296"/>
      <c r="J153" s="206" t="s">
        <v>399</v>
      </c>
      <c r="K153" s="207">
        <v>28.82</v>
      </c>
      <c r="L153" s="297">
        <v>0</v>
      </c>
      <c r="M153" s="297"/>
      <c r="N153" s="298">
        <f t="shared" si="25"/>
        <v>0</v>
      </c>
      <c r="O153" s="283"/>
      <c r="P153" s="283"/>
      <c r="Q153" s="283"/>
      <c r="R153" s="138"/>
      <c r="T153" s="169" t="s">
        <v>5</v>
      </c>
      <c r="U153" s="47" t="s">
        <v>45</v>
      </c>
      <c r="V153" s="39"/>
      <c r="W153" s="170">
        <f t="shared" si="26"/>
        <v>0</v>
      </c>
      <c r="X153" s="170">
        <v>0</v>
      </c>
      <c r="Y153" s="170">
        <f t="shared" si="27"/>
        <v>0</v>
      </c>
      <c r="Z153" s="170">
        <v>0</v>
      </c>
      <c r="AA153" s="171">
        <f t="shared" si="28"/>
        <v>0</v>
      </c>
      <c r="AR153" s="22" t="s">
        <v>242</v>
      </c>
      <c r="AT153" s="22" t="s">
        <v>376</v>
      </c>
      <c r="AU153" s="22" t="s">
        <v>87</v>
      </c>
      <c r="AY153" s="22" t="s">
        <v>165</v>
      </c>
      <c r="BE153" s="109">
        <f t="shared" si="29"/>
        <v>0</v>
      </c>
      <c r="BF153" s="109">
        <f t="shared" si="30"/>
        <v>0</v>
      </c>
      <c r="BG153" s="109">
        <f t="shared" si="31"/>
        <v>0</v>
      </c>
      <c r="BH153" s="109">
        <f t="shared" si="32"/>
        <v>0</v>
      </c>
      <c r="BI153" s="109">
        <f t="shared" si="33"/>
        <v>0</v>
      </c>
      <c r="BJ153" s="22" t="s">
        <v>87</v>
      </c>
      <c r="BK153" s="172">
        <f t="shared" si="34"/>
        <v>0</v>
      </c>
      <c r="BL153" s="22" t="s">
        <v>199</v>
      </c>
      <c r="BM153" s="22" t="s">
        <v>286</v>
      </c>
    </row>
    <row r="154" spans="2:65" s="1" customFormat="1" ht="25.5" customHeight="1">
      <c r="B154" s="135"/>
      <c r="C154" s="164" t="s">
        <v>308</v>
      </c>
      <c r="D154" s="164" t="s">
        <v>166</v>
      </c>
      <c r="E154" s="165" t="s">
        <v>1367</v>
      </c>
      <c r="F154" s="281" t="s">
        <v>1368</v>
      </c>
      <c r="G154" s="281"/>
      <c r="H154" s="281"/>
      <c r="I154" s="281"/>
      <c r="J154" s="166" t="s">
        <v>688</v>
      </c>
      <c r="K154" s="167">
        <v>2</v>
      </c>
      <c r="L154" s="282">
        <v>0</v>
      </c>
      <c r="M154" s="282"/>
      <c r="N154" s="283">
        <f t="shared" si="25"/>
        <v>0</v>
      </c>
      <c r="O154" s="283"/>
      <c r="P154" s="283"/>
      <c r="Q154" s="283"/>
      <c r="R154" s="138"/>
      <c r="T154" s="169" t="s">
        <v>5</v>
      </c>
      <c r="U154" s="47" t="s">
        <v>45</v>
      </c>
      <c r="V154" s="39"/>
      <c r="W154" s="170">
        <f t="shared" si="26"/>
        <v>0</v>
      </c>
      <c r="X154" s="170">
        <v>0</v>
      </c>
      <c r="Y154" s="170">
        <f t="shared" si="27"/>
        <v>0</v>
      </c>
      <c r="Z154" s="170">
        <v>0</v>
      </c>
      <c r="AA154" s="171">
        <f t="shared" si="28"/>
        <v>0</v>
      </c>
      <c r="AR154" s="22" t="s">
        <v>199</v>
      </c>
      <c r="AT154" s="22" t="s">
        <v>166</v>
      </c>
      <c r="AU154" s="22" t="s">
        <v>87</v>
      </c>
      <c r="AY154" s="22" t="s">
        <v>165</v>
      </c>
      <c r="BE154" s="109">
        <f t="shared" si="29"/>
        <v>0</v>
      </c>
      <c r="BF154" s="109">
        <f t="shared" si="30"/>
        <v>0</v>
      </c>
      <c r="BG154" s="109">
        <f t="shared" si="31"/>
        <v>0</v>
      </c>
      <c r="BH154" s="109">
        <f t="shared" si="32"/>
        <v>0</v>
      </c>
      <c r="BI154" s="109">
        <f t="shared" si="33"/>
        <v>0</v>
      </c>
      <c r="BJ154" s="22" t="s">
        <v>87</v>
      </c>
      <c r="BK154" s="172">
        <f t="shared" si="34"/>
        <v>0</v>
      </c>
      <c r="BL154" s="22" t="s">
        <v>199</v>
      </c>
      <c r="BM154" s="22" t="s">
        <v>311</v>
      </c>
    </row>
    <row r="155" spans="2:65" s="1" customFormat="1" ht="25.5" customHeight="1">
      <c r="B155" s="135"/>
      <c r="C155" s="164" t="s">
        <v>228</v>
      </c>
      <c r="D155" s="164" t="s">
        <v>166</v>
      </c>
      <c r="E155" s="165" t="s">
        <v>695</v>
      </c>
      <c r="F155" s="281" t="s">
        <v>696</v>
      </c>
      <c r="G155" s="281"/>
      <c r="H155" s="281"/>
      <c r="I155" s="281"/>
      <c r="J155" s="166" t="s">
        <v>399</v>
      </c>
      <c r="K155" s="167">
        <v>59.8</v>
      </c>
      <c r="L155" s="282">
        <v>0</v>
      </c>
      <c r="M155" s="282"/>
      <c r="N155" s="283">
        <f t="shared" si="25"/>
        <v>0</v>
      </c>
      <c r="O155" s="283"/>
      <c r="P155" s="283"/>
      <c r="Q155" s="283"/>
      <c r="R155" s="138"/>
      <c r="T155" s="169" t="s">
        <v>5</v>
      </c>
      <c r="U155" s="47" t="s">
        <v>45</v>
      </c>
      <c r="V155" s="39"/>
      <c r="W155" s="170">
        <f t="shared" si="26"/>
        <v>0</v>
      </c>
      <c r="X155" s="170">
        <v>0</v>
      </c>
      <c r="Y155" s="170">
        <f t="shared" si="27"/>
        <v>0</v>
      </c>
      <c r="Z155" s="170">
        <v>0</v>
      </c>
      <c r="AA155" s="171">
        <f t="shared" si="28"/>
        <v>0</v>
      </c>
      <c r="AR155" s="22" t="s">
        <v>199</v>
      </c>
      <c r="AT155" s="22" t="s">
        <v>166</v>
      </c>
      <c r="AU155" s="22" t="s">
        <v>87</v>
      </c>
      <c r="AY155" s="22" t="s">
        <v>165</v>
      </c>
      <c r="BE155" s="109">
        <f t="shared" si="29"/>
        <v>0</v>
      </c>
      <c r="BF155" s="109">
        <f t="shared" si="30"/>
        <v>0</v>
      </c>
      <c r="BG155" s="109">
        <f t="shared" si="31"/>
        <v>0</v>
      </c>
      <c r="BH155" s="109">
        <f t="shared" si="32"/>
        <v>0</v>
      </c>
      <c r="BI155" s="109">
        <f t="shared" si="33"/>
        <v>0</v>
      </c>
      <c r="BJ155" s="22" t="s">
        <v>87</v>
      </c>
      <c r="BK155" s="172">
        <f t="shared" si="34"/>
        <v>0</v>
      </c>
      <c r="BL155" s="22" t="s">
        <v>199</v>
      </c>
      <c r="BM155" s="22" t="s">
        <v>314</v>
      </c>
    </row>
    <row r="156" spans="2:65" s="1" customFormat="1" ht="16.5" customHeight="1">
      <c r="B156" s="135"/>
      <c r="C156" s="164" t="s">
        <v>319</v>
      </c>
      <c r="D156" s="164" t="s">
        <v>166</v>
      </c>
      <c r="E156" s="165" t="s">
        <v>683</v>
      </c>
      <c r="F156" s="281" t="s">
        <v>1369</v>
      </c>
      <c r="G156" s="281"/>
      <c r="H156" s="281"/>
      <c r="I156" s="281"/>
      <c r="J156" s="166" t="s">
        <v>218</v>
      </c>
      <c r="K156" s="167">
        <v>1</v>
      </c>
      <c r="L156" s="282">
        <v>0</v>
      </c>
      <c r="M156" s="282"/>
      <c r="N156" s="283">
        <f t="shared" si="25"/>
        <v>0</v>
      </c>
      <c r="O156" s="283"/>
      <c r="P156" s="283"/>
      <c r="Q156" s="283"/>
      <c r="R156" s="138"/>
      <c r="T156" s="169" t="s">
        <v>5</v>
      </c>
      <c r="U156" s="47" t="s">
        <v>45</v>
      </c>
      <c r="V156" s="39"/>
      <c r="W156" s="170">
        <f t="shared" si="26"/>
        <v>0</v>
      </c>
      <c r="X156" s="170">
        <v>0</v>
      </c>
      <c r="Y156" s="170">
        <f t="shared" si="27"/>
        <v>0</v>
      </c>
      <c r="Z156" s="170">
        <v>0</v>
      </c>
      <c r="AA156" s="171">
        <f t="shared" si="28"/>
        <v>0</v>
      </c>
      <c r="AR156" s="22" t="s">
        <v>199</v>
      </c>
      <c r="AT156" s="22" t="s">
        <v>166</v>
      </c>
      <c r="AU156" s="22" t="s">
        <v>87</v>
      </c>
      <c r="AY156" s="22" t="s">
        <v>165</v>
      </c>
      <c r="BE156" s="109">
        <f t="shared" si="29"/>
        <v>0</v>
      </c>
      <c r="BF156" s="109">
        <f t="shared" si="30"/>
        <v>0</v>
      </c>
      <c r="BG156" s="109">
        <f t="shared" si="31"/>
        <v>0</v>
      </c>
      <c r="BH156" s="109">
        <f t="shared" si="32"/>
        <v>0</v>
      </c>
      <c r="BI156" s="109">
        <f t="shared" si="33"/>
        <v>0</v>
      </c>
      <c r="BJ156" s="22" t="s">
        <v>87</v>
      </c>
      <c r="BK156" s="172">
        <f t="shared" si="34"/>
        <v>0</v>
      </c>
      <c r="BL156" s="22" t="s">
        <v>199</v>
      </c>
      <c r="BM156" s="22" t="s">
        <v>322</v>
      </c>
    </row>
    <row r="157" spans="2:65" s="1" customFormat="1" ht="25.5" customHeight="1">
      <c r="B157" s="135"/>
      <c r="C157" s="164" t="s">
        <v>234</v>
      </c>
      <c r="D157" s="164" t="s">
        <v>166</v>
      </c>
      <c r="E157" s="165" t="s">
        <v>699</v>
      </c>
      <c r="F157" s="281" t="s">
        <v>700</v>
      </c>
      <c r="G157" s="281"/>
      <c r="H157" s="281"/>
      <c r="I157" s="281"/>
      <c r="J157" s="166" t="s">
        <v>533</v>
      </c>
      <c r="K157" s="168">
        <v>0</v>
      </c>
      <c r="L157" s="282">
        <v>0</v>
      </c>
      <c r="M157" s="282"/>
      <c r="N157" s="283">
        <f t="shared" si="25"/>
        <v>0</v>
      </c>
      <c r="O157" s="283"/>
      <c r="P157" s="283"/>
      <c r="Q157" s="283"/>
      <c r="R157" s="138"/>
      <c r="T157" s="169" t="s">
        <v>5</v>
      </c>
      <c r="U157" s="47" t="s">
        <v>45</v>
      </c>
      <c r="V157" s="39"/>
      <c r="W157" s="170">
        <f t="shared" si="26"/>
        <v>0</v>
      </c>
      <c r="X157" s="170">
        <v>0</v>
      </c>
      <c r="Y157" s="170">
        <f t="shared" si="27"/>
        <v>0</v>
      </c>
      <c r="Z157" s="170">
        <v>0</v>
      </c>
      <c r="AA157" s="171">
        <f t="shared" si="28"/>
        <v>0</v>
      </c>
      <c r="AR157" s="22" t="s">
        <v>199</v>
      </c>
      <c r="AT157" s="22" t="s">
        <v>166</v>
      </c>
      <c r="AU157" s="22" t="s">
        <v>87</v>
      </c>
      <c r="AY157" s="22" t="s">
        <v>165</v>
      </c>
      <c r="BE157" s="109">
        <f t="shared" si="29"/>
        <v>0</v>
      </c>
      <c r="BF157" s="109">
        <f t="shared" si="30"/>
        <v>0</v>
      </c>
      <c r="BG157" s="109">
        <f t="shared" si="31"/>
        <v>0</v>
      </c>
      <c r="BH157" s="109">
        <f t="shared" si="32"/>
        <v>0</v>
      </c>
      <c r="BI157" s="109">
        <f t="shared" si="33"/>
        <v>0</v>
      </c>
      <c r="BJ157" s="22" t="s">
        <v>87</v>
      </c>
      <c r="BK157" s="172">
        <f t="shared" si="34"/>
        <v>0</v>
      </c>
      <c r="BL157" s="22" t="s">
        <v>199</v>
      </c>
      <c r="BM157" s="22" t="s">
        <v>328</v>
      </c>
    </row>
    <row r="158" spans="2:65" s="9" customFormat="1" ht="37.35" customHeight="1">
      <c r="B158" s="153"/>
      <c r="C158" s="154"/>
      <c r="D158" s="155" t="s">
        <v>1335</v>
      </c>
      <c r="E158" s="155"/>
      <c r="F158" s="155"/>
      <c r="G158" s="155"/>
      <c r="H158" s="155"/>
      <c r="I158" s="155"/>
      <c r="J158" s="155"/>
      <c r="K158" s="155"/>
      <c r="L158" s="155"/>
      <c r="M158" s="155"/>
      <c r="N158" s="310">
        <f>BK158</f>
        <v>0</v>
      </c>
      <c r="O158" s="311"/>
      <c r="P158" s="311"/>
      <c r="Q158" s="311"/>
      <c r="R158" s="156"/>
      <c r="T158" s="157"/>
      <c r="U158" s="154"/>
      <c r="V158" s="154"/>
      <c r="W158" s="158">
        <f>W159</f>
        <v>0</v>
      </c>
      <c r="X158" s="154"/>
      <c r="Y158" s="158">
        <f>Y159</f>
        <v>0</v>
      </c>
      <c r="Z158" s="154"/>
      <c r="AA158" s="159">
        <f>AA159</f>
        <v>0</v>
      </c>
      <c r="AR158" s="160" t="s">
        <v>170</v>
      </c>
      <c r="AT158" s="161" t="s">
        <v>77</v>
      </c>
      <c r="AU158" s="161" t="s">
        <v>78</v>
      </c>
      <c r="AY158" s="160" t="s">
        <v>165</v>
      </c>
      <c r="BK158" s="162">
        <f>BK159</f>
        <v>0</v>
      </c>
    </row>
    <row r="159" spans="2:65" s="1" customFormat="1" ht="16.5" customHeight="1">
      <c r="B159" s="135"/>
      <c r="C159" s="164" t="s">
        <v>341</v>
      </c>
      <c r="D159" s="164" t="s">
        <v>166</v>
      </c>
      <c r="E159" s="165" t="s">
        <v>748</v>
      </c>
      <c r="F159" s="281" t="s">
        <v>749</v>
      </c>
      <c r="G159" s="281"/>
      <c r="H159" s="281"/>
      <c r="I159" s="281"/>
      <c r="J159" s="166" t="s">
        <v>688</v>
      </c>
      <c r="K159" s="167">
        <v>33.719000000000001</v>
      </c>
      <c r="L159" s="282">
        <v>0</v>
      </c>
      <c r="M159" s="282"/>
      <c r="N159" s="283">
        <f>ROUND(L159*K159,3)</f>
        <v>0</v>
      </c>
      <c r="O159" s="283"/>
      <c r="P159" s="283"/>
      <c r="Q159" s="283"/>
      <c r="R159" s="138"/>
      <c r="T159" s="169" t="s">
        <v>5</v>
      </c>
      <c r="U159" s="47" t="s">
        <v>45</v>
      </c>
      <c r="V159" s="39"/>
      <c r="W159" s="170">
        <f>V159*K159</f>
        <v>0</v>
      </c>
      <c r="X159" s="170">
        <v>0</v>
      </c>
      <c r="Y159" s="170">
        <f>X159*K159</f>
        <v>0</v>
      </c>
      <c r="Z159" s="170">
        <v>0</v>
      </c>
      <c r="AA159" s="171">
        <f>Z159*K159</f>
        <v>0</v>
      </c>
      <c r="AR159" s="22" t="s">
        <v>1115</v>
      </c>
      <c r="AT159" s="22" t="s">
        <v>166</v>
      </c>
      <c r="AU159" s="22" t="s">
        <v>84</v>
      </c>
      <c r="AY159" s="22" t="s">
        <v>165</v>
      </c>
      <c r="BE159" s="109">
        <f>IF(U159="základná",N159,0)</f>
        <v>0</v>
      </c>
      <c r="BF159" s="109">
        <f>IF(U159="znížená",N159,0)</f>
        <v>0</v>
      </c>
      <c r="BG159" s="109">
        <f>IF(U159="zákl. prenesená",N159,0)</f>
        <v>0</v>
      </c>
      <c r="BH159" s="109">
        <f>IF(U159="zníž. prenesená",N159,0)</f>
        <v>0</v>
      </c>
      <c r="BI159" s="109">
        <f>IF(U159="nulová",N159,0)</f>
        <v>0</v>
      </c>
      <c r="BJ159" s="22" t="s">
        <v>87</v>
      </c>
      <c r="BK159" s="172">
        <f>ROUND(L159*K159,3)</f>
        <v>0</v>
      </c>
      <c r="BL159" s="22" t="s">
        <v>1115</v>
      </c>
      <c r="BM159" s="22" t="s">
        <v>344</v>
      </c>
    </row>
    <row r="160" spans="2:65" s="1" customFormat="1" ht="49.9" customHeight="1">
      <c r="B160" s="38"/>
      <c r="C160" s="39"/>
      <c r="D160" s="155" t="s">
        <v>1329</v>
      </c>
      <c r="E160" s="39"/>
      <c r="F160" s="39"/>
      <c r="G160" s="39"/>
      <c r="H160" s="39"/>
      <c r="I160" s="39"/>
      <c r="J160" s="39"/>
      <c r="K160" s="39"/>
      <c r="L160" s="39"/>
      <c r="M160" s="39"/>
      <c r="N160" s="310">
        <f t="shared" ref="N160:N165" si="35">BK160</f>
        <v>0</v>
      </c>
      <c r="O160" s="311"/>
      <c r="P160" s="311"/>
      <c r="Q160" s="311"/>
      <c r="R160" s="40"/>
      <c r="T160" s="208"/>
      <c r="U160" s="39"/>
      <c r="V160" s="39"/>
      <c r="W160" s="39"/>
      <c r="X160" s="39"/>
      <c r="Y160" s="39"/>
      <c r="Z160" s="39"/>
      <c r="AA160" s="77"/>
      <c r="AT160" s="22" t="s">
        <v>77</v>
      </c>
      <c r="AU160" s="22" t="s">
        <v>78</v>
      </c>
      <c r="AY160" s="22" t="s">
        <v>1330</v>
      </c>
      <c r="BK160" s="172">
        <f>SUM(BK161:BK165)</f>
        <v>0</v>
      </c>
    </row>
    <row r="161" spans="2:63" s="1" customFormat="1" ht="22.35" customHeight="1">
      <c r="B161" s="38"/>
      <c r="C161" s="209" t="s">
        <v>5</v>
      </c>
      <c r="D161" s="209" t="s">
        <v>166</v>
      </c>
      <c r="E161" s="210" t="s">
        <v>5</v>
      </c>
      <c r="F161" s="299" t="s">
        <v>5</v>
      </c>
      <c r="G161" s="299"/>
      <c r="H161" s="299"/>
      <c r="I161" s="299"/>
      <c r="J161" s="211" t="s">
        <v>5</v>
      </c>
      <c r="K161" s="168"/>
      <c r="L161" s="282"/>
      <c r="M161" s="300"/>
      <c r="N161" s="300">
        <f t="shared" si="35"/>
        <v>0</v>
      </c>
      <c r="O161" s="300"/>
      <c r="P161" s="300"/>
      <c r="Q161" s="300"/>
      <c r="R161" s="40"/>
      <c r="T161" s="169" t="s">
        <v>5</v>
      </c>
      <c r="U161" s="212" t="s">
        <v>45</v>
      </c>
      <c r="V161" s="39"/>
      <c r="W161" s="39"/>
      <c r="X161" s="39"/>
      <c r="Y161" s="39"/>
      <c r="Z161" s="39"/>
      <c r="AA161" s="77"/>
      <c r="AT161" s="22" t="s">
        <v>1330</v>
      </c>
      <c r="AU161" s="22" t="s">
        <v>84</v>
      </c>
      <c r="AY161" s="22" t="s">
        <v>1330</v>
      </c>
      <c r="BE161" s="109">
        <f>IF(U161="základná",N161,0)</f>
        <v>0</v>
      </c>
      <c r="BF161" s="109">
        <f>IF(U161="znížená",N161,0)</f>
        <v>0</v>
      </c>
      <c r="BG161" s="109">
        <f>IF(U161="zákl. prenesená",N161,0)</f>
        <v>0</v>
      </c>
      <c r="BH161" s="109">
        <f>IF(U161="zníž. prenesená",N161,0)</f>
        <v>0</v>
      </c>
      <c r="BI161" s="109">
        <f>IF(U161="nulová",N161,0)</f>
        <v>0</v>
      </c>
      <c r="BJ161" s="22" t="s">
        <v>87</v>
      </c>
      <c r="BK161" s="172">
        <f>L161*K161</f>
        <v>0</v>
      </c>
    </row>
    <row r="162" spans="2:63" s="1" customFormat="1" ht="22.35" customHeight="1">
      <c r="B162" s="38"/>
      <c r="C162" s="209" t="s">
        <v>5</v>
      </c>
      <c r="D162" s="209" t="s">
        <v>166</v>
      </c>
      <c r="E162" s="210" t="s">
        <v>5</v>
      </c>
      <c r="F162" s="299" t="s">
        <v>5</v>
      </c>
      <c r="G162" s="299"/>
      <c r="H162" s="299"/>
      <c r="I162" s="299"/>
      <c r="J162" s="211" t="s">
        <v>5</v>
      </c>
      <c r="K162" s="168"/>
      <c r="L162" s="282"/>
      <c r="M162" s="300"/>
      <c r="N162" s="300">
        <f t="shared" si="35"/>
        <v>0</v>
      </c>
      <c r="O162" s="300"/>
      <c r="P162" s="300"/>
      <c r="Q162" s="300"/>
      <c r="R162" s="40"/>
      <c r="T162" s="169" t="s">
        <v>5</v>
      </c>
      <c r="U162" s="212" t="s">
        <v>45</v>
      </c>
      <c r="V162" s="39"/>
      <c r="W162" s="39"/>
      <c r="X162" s="39"/>
      <c r="Y162" s="39"/>
      <c r="Z162" s="39"/>
      <c r="AA162" s="77"/>
      <c r="AT162" s="22" t="s">
        <v>1330</v>
      </c>
      <c r="AU162" s="22" t="s">
        <v>84</v>
      </c>
      <c r="AY162" s="22" t="s">
        <v>1330</v>
      </c>
      <c r="BE162" s="109">
        <f>IF(U162="základná",N162,0)</f>
        <v>0</v>
      </c>
      <c r="BF162" s="109">
        <f>IF(U162="znížená",N162,0)</f>
        <v>0</v>
      </c>
      <c r="BG162" s="109">
        <f>IF(U162="zákl. prenesená",N162,0)</f>
        <v>0</v>
      </c>
      <c r="BH162" s="109">
        <f>IF(U162="zníž. prenesená",N162,0)</f>
        <v>0</v>
      </c>
      <c r="BI162" s="109">
        <f>IF(U162="nulová",N162,0)</f>
        <v>0</v>
      </c>
      <c r="BJ162" s="22" t="s">
        <v>87</v>
      </c>
      <c r="BK162" s="172">
        <f>L162*K162</f>
        <v>0</v>
      </c>
    </row>
    <row r="163" spans="2:63" s="1" customFormat="1" ht="22.35" customHeight="1">
      <c r="B163" s="38"/>
      <c r="C163" s="209" t="s">
        <v>5</v>
      </c>
      <c r="D163" s="209" t="s">
        <v>166</v>
      </c>
      <c r="E163" s="210" t="s">
        <v>5</v>
      </c>
      <c r="F163" s="299" t="s">
        <v>5</v>
      </c>
      <c r="G163" s="299"/>
      <c r="H163" s="299"/>
      <c r="I163" s="299"/>
      <c r="J163" s="211" t="s">
        <v>5</v>
      </c>
      <c r="K163" s="168"/>
      <c r="L163" s="282"/>
      <c r="M163" s="300"/>
      <c r="N163" s="300">
        <f t="shared" si="35"/>
        <v>0</v>
      </c>
      <c r="O163" s="300"/>
      <c r="P163" s="300"/>
      <c r="Q163" s="300"/>
      <c r="R163" s="40"/>
      <c r="T163" s="169" t="s">
        <v>5</v>
      </c>
      <c r="U163" s="212" t="s">
        <v>45</v>
      </c>
      <c r="V163" s="39"/>
      <c r="W163" s="39"/>
      <c r="X163" s="39"/>
      <c r="Y163" s="39"/>
      <c r="Z163" s="39"/>
      <c r="AA163" s="77"/>
      <c r="AT163" s="22" t="s">
        <v>1330</v>
      </c>
      <c r="AU163" s="22" t="s">
        <v>84</v>
      </c>
      <c r="AY163" s="22" t="s">
        <v>1330</v>
      </c>
      <c r="BE163" s="109">
        <f>IF(U163="základná",N163,0)</f>
        <v>0</v>
      </c>
      <c r="BF163" s="109">
        <f>IF(U163="znížená",N163,0)</f>
        <v>0</v>
      </c>
      <c r="BG163" s="109">
        <f>IF(U163="zákl. prenesená",N163,0)</f>
        <v>0</v>
      </c>
      <c r="BH163" s="109">
        <f>IF(U163="zníž. prenesená",N163,0)</f>
        <v>0</v>
      </c>
      <c r="BI163" s="109">
        <f>IF(U163="nulová",N163,0)</f>
        <v>0</v>
      </c>
      <c r="BJ163" s="22" t="s">
        <v>87</v>
      </c>
      <c r="BK163" s="172">
        <f>L163*K163</f>
        <v>0</v>
      </c>
    </row>
    <row r="164" spans="2:63" s="1" customFormat="1" ht="22.35" customHeight="1">
      <c r="B164" s="38"/>
      <c r="C164" s="209" t="s">
        <v>5</v>
      </c>
      <c r="D164" s="209" t="s">
        <v>166</v>
      </c>
      <c r="E164" s="210" t="s">
        <v>5</v>
      </c>
      <c r="F164" s="299" t="s">
        <v>5</v>
      </c>
      <c r="G164" s="299"/>
      <c r="H164" s="299"/>
      <c r="I164" s="299"/>
      <c r="J164" s="211" t="s">
        <v>5</v>
      </c>
      <c r="K164" s="168"/>
      <c r="L164" s="282"/>
      <c r="M164" s="300"/>
      <c r="N164" s="300">
        <f t="shared" si="35"/>
        <v>0</v>
      </c>
      <c r="O164" s="300"/>
      <c r="P164" s="300"/>
      <c r="Q164" s="300"/>
      <c r="R164" s="40"/>
      <c r="T164" s="169" t="s">
        <v>5</v>
      </c>
      <c r="U164" s="212" t="s">
        <v>45</v>
      </c>
      <c r="V164" s="39"/>
      <c r="W164" s="39"/>
      <c r="X164" s="39"/>
      <c r="Y164" s="39"/>
      <c r="Z164" s="39"/>
      <c r="AA164" s="77"/>
      <c r="AT164" s="22" t="s">
        <v>1330</v>
      </c>
      <c r="AU164" s="22" t="s">
        <v>84</v>
      </c>
      <c r="AY164" s="22" t="s">
        <v>1330</v>
      </c>
      <c r="BE164" s="109">
        <f>IF(U164="základná",N164,0)</f>
        <v>0</v>
      </c>
      <c r="BF164" s="109">
        <f>IF(U164="znížená",N164,0)</f>
        <v>0</v>
      </c>
      <c r="BG164" s="109">
        <f>IF(U164="zákl. prenesená",N164,0)</f>
        <v>0</v>
      </c>
      <c r="BH164" s="109">
        <f>IF(U164="zníž. prenesená",N164,0)</f>
        <v>0</v>
      </c>
      <c r="BI164" s="109">
        <f>IF(U164="nulová",N164,0)</f>
        <v>0</v>
      </c>
      <c r="BJ164" s="22" t="s">
        <v>87</v>
      </c>
      <c r="BK164" s="172">
        <f>L164*K164</f>
        <v>0</v>
      </c>
    </row>
    <row r="165" spans="2:63" s="1" customFormat="1" ht="22.35" customHeight="1">
      <c r="B165" s="38"/>
      <c r="C165" s="209" t="s">
        <v>5</v>
      </c>
      <c r="D165" s="209" t="s">
        <v>166</v>
      </c>
      <c r="E165" s="210" t="s">
        <v>5</v>
      </c>
      <c r="F165" s="299" t="s">
        <v>5</v>
      </c>
      <c r="G165" s="299"/>
      <c r="H165" s="299"/>
      <c r="I165" s="299"/>
      <c r="J165" s="211" t="s">
        <v>5</v>
      </c>
      <c r="K165" s="168"/>
      <c r="L165" s="282"/>
      <c r="M165" s="300"/>
      <c r="N165" s="300">
        <f t="shared" si="35"/>
        <v>0</v>
      </c>
      <c r="O165" s="300"/>
      <c r="P165" s="300"/>
      <c r="Q165" s="300"/>
      <c r="R165" s="40"/>
      <c r="T165" s="169" t="s">
        <v>5</v>
      </c>
      <c r="U165" s="212" t="s">
        <v>45</v>
      </c>
      <c r="V165" s="59"/>
      <c r="W165" s="59"/>
      <c r="X165" s="59"/>
      <c r="Y165" s="59"/>
      <c r="Z165" s="59"/>
      <c r="AA165" s="61"/>
      <c r="AT165" s="22" t="s">
        <v>1330</v>
      </c>
      <c r="AU165" s="22" t="s">
        <v>84</v>
      </c>
      <c r="AY165" s="22" t="s">
        <v>1330</v>
      </c>
      <c r="BE165" s="109">
        <f>IF(U165="základná",N165,0)</f>
        <v>0</v>
      </c>
      <c r="BF165" s="109">
        <f>IF(U165="znížená",N165,0)</f>
        <v>0</v>
      </c>
      <c r="BG165" s="109">
        <f>IF(U165="zákl. prenesená",N165,0)</f>
        <v>0</v>
      </c>
      <c r="BH165" s="109">
        <f>IF(U165="zníž. prenesená",N165,0)</f>
        <v>0</v>
      </c>
      <c r="BI165" s="109">
        <f>IF(U165="nulová",N165,0)</f>
        <v>0</v>
      </c>
      <c r="BJ165" s="22" t="s">
        <v>87</v>
      </c>
      <c r="BK165" s="172">
        <f>L165*K165</f>
        <v>0</v>
      </c>
    </row>
    <row r="166" spans="2:63" s="1" customFormat="1" ht="6.95" customHeight="1">
      <c r="B166" s="62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4"/>
    </row>
  </sheetData>
  <mergeCells count="181">
    <mergeCell ref="H1:K1"/>
    <mergeCell ref="S2:AC2"/>
    <mergeCell ref="F165:I165"/>
    <mergeCell ref="L165:M165"/>
    <mergeCell ref="N165:Q165"/>
    <mergeCell ref="N123:Q123"/>
    <mergeCell ref="N124:Q124"/>
    <mergeCell ref="N125:Q125"/>
    <mergeCell ref="N136:Q136"/>
    <mergeCell ref="N141:Q141"/>
    <mergeCell ref="N142:Q142"/>
    <mergeCell ref="N149:Q149"/>
    <mergeCell ref="N158:Q158"/>
    <mergeCell ref="N160:Q160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57:I157"/>
    <mergeCell ref="L157:M157"/>
    <mergeCell ref="N157:Q157"/>
    <mergeCell ref="F159:I159"/>
    <mergeCell ref="L159:M159"/>
    <mergeCell ref="N159:Q159"/>
    <mergeCell ref="F161:I161"/>
    <mergeCell ref="L161:M161"/>
    <mergeCell ref="N161:Q161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47:I147"/>
    <mergeCell ref="L147:M147"/>
    <mergeCell ref="N147:Q147"/>
    <mergeCell ref="F148:I148"/>
    <mergeCell ref="L148:M148"/>
    <mergeCell ref="N148:Q148"/>
    <mergeCell ref="F150:I150"/>
    <mergeCell ref="L150:M150"/>
    <mergeCell ref="N150:Q150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39:I139"/>
    <mergeCell ref="L139:M139"/>
    <mergeCell ref="N139:Q139"/>
    <mergeCell ref="F140:I140"/>
    <mergeCell ref="L140:M140"/>
    <mergeCell ref="N140:Q140"/>
    <mergeCell ref="F143:I143"/>
    <mergeCell ref="L143:M143"/>
    <mergeCell ref="N143:Q143"/>
    <mergeCell ref="F135:I135"/>
    <mergeCell ref="L135:M135"/>
    <mergeCell ref="N135:Q135"/>
    <mergeCell ref="F137:I137"/>
    <mergeCell ref="L137:M137"/>
    <mergeCell ref="N137:Q137"/>
    <mergeCell ref="F138:I138"/>
    <mergeCell ref="L138:M138"/>
    <mergeCell ref="N138:Q138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é sú hodnoty K, M." sqref="D161:D166" xr:uid="{00000000-0002-0000-0200-000000000000}">
      <formula1>"K, M"</formula1>
    </dataValidation>
    <dataValidation type="list" allowBlank="1" showInputMessage="1" showErrorMessage="1" error="Povolené sú hodnoty základná, znížená, nulová." sqref="U161:U166" xr:uid="{00000000-0002-0000-0200-000001000000}">
      <formula1>"základná, znížená, nulová"</formula1>
    </dataValidation>
  </dataValidations>
  <hyperlinks>
    <hyperlink ref="F1:G1" location="C2" display="1) Krycí list rozpočtu" xr:uid="{00000000-0004-0000-0200-000000000000}"/>
    <hyperlink ref="H1:K1" location="C86" display="2) Rekapitulácia rozpočtu" xr:uid="{00000000-0004-0000-0200-000001000000}"/>
    <hyperlink ref="L1" location="C122" display="3) Rozpočet" xr:uid="{00000000-0004-0000-0200-000002000000}"/>
    <hyperlink ref="S1:T1" location="'Rekapitulácia stavby'!C2" display="Rekapitulácia stavby" xr:uid="{00000000-0004-0000-02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N163"/>
  <sheetViews>
    <sheetView showGridLines="0" workbookViewId="0">
      <pane ySplit="1" topLeftCell="A151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8"/>
      <c r="B1" s="15"/>
      <c r="C1" s="15"/>
      <c r="D1" s="16" t="s">
        <v>1</v>
      </c>
      <c r="E1" s="15"/>
      <c r="F1" s="17" t="s">
        <v>102</v>
      </c>
      <c r="G1" s="17"/>
      <c r="H1" s="312" t="s">
        <v>103</v>
      </c>
      <c r="I1" s="312"/>
      <c r="J1" s="312"/>
      <c r="K1" s="312"/>
      <c r="L1" s="17" t="s">
        <v>104</v>
      </c>
      <c r="M1" s="15"/>
      <c r="N1" s="15"/>
      <c r="O1" s="16" t="s">
        <v>105</v>
      </c>
      <c r="P1" s="15"/>
      <c r="Q1" s="15"/>
      <c r="R1" s="15"/>
      <c r="S1" s="17" t="s">
        <v>106</v>
      </c>
      <c r="T1" s="17"/>
      <c r="U1" s="118"/>
      <c r="V1" s="1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13" t="s">
        <v>7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S2" s="256" t="s">
        <v>8</v>
      </c>
      <c r="T2" s="257"/>
      <c r="U2" s="257"/>
      <c r="V2" s="257"/>
      <c r="W2" s="257"/>
      <c r="X2" s="257"/>
      <c r="Y2" s="257"/>
      <c r="Z2" s="257"/>
      <c r="AA2" s="257"/>
      <c r="AB2" s="257"/>
      <c r="AC2" s="257"/>
      <c r="AT2" s="22" t="s">
        <v>92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78</v>
      </c>
    </row>
    <row r="4" spans="1:66" ht="36.950000000000003" customHeight="1">
      <c r="B4" s="26"/>
      <c r="C4" s="215" t="s">
        <v>107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7"/>
      <c r="T4" s="21" t="s">
        <v>12</v>
      </c>
      <c r="AT4" s="22" t="s">
        <v>6</v>
      </c>
    </row>
    <row r="5" spans="1:66" ht="6.95" customHeight="1">
      <c r="B5" s="2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1:66" ht="25.35" customHeight="1">
      <c r="B6" s="26"/>
      <c r="C6" s="29"/>
      <c r="D6" s="33" t="s">
        <v>17</v>
      </c>
      <c r="E6" s="29"/>
      <c r="F6" s="258" t="str">
        <f>'Rekapitulácia stavby'!K6</f>
        <v>Rekonštrukcia mlyna v Nemšovaj</v>
      </c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9"/>
      <c r="R6" s="27"/>
    </row>
    <row r="7" spans="1:66" s="1" customFormat="1" ht="32.85" customHeight="1">
      <c r="B7" s="38"/>
      <c r="C7" s="39"/>
      <c r="D7" s="32" t="s">
        <v>108</v>
      </c>
      <c r="E7" s="39"/>
      <c r="F7" s="221" t="s">
        <v>1370</v>
      </c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39"/>
      <c r="R7" s="40"/>
    </row>
    <row r="8" spans="1:66" s="1" customFormat="1" ht="14.45" customHeight="1">
      <c r="B8" s="38"/>
      <c r="C8" s="39"/>
      <c r="D8" s="33" t="s">
        <v>19</v>
      </c>
      <c r="E8" s="39"/>
      <c r="F8" s="31" t="s">
        <v>5</v>
      </c>
      <c r="G8" s="39"/>
      <c r="H8" s="39"/>
      <c r="I8" s="39"/>
      <c r="J8" s="39"/>
      <c r="K8" s="39"/>
      <c r="L8" s="39"/>
      <c r="M8" s="33" t="s">
        <v>20</v>
      </c>
      <c r="N8" s="39"/>
      <c r="O8" s="31" t="s">
        <v>5</v>
      </c>
      <c r="P8" s="39"/>
      <c r="Q8" s="39"/>
      <c r="R8" s="40"/>
    </row>
    <row r="9" spans="1:66" s="1" customFormat="1" ht="14.45" customHeight="1">
      <c r="B9" s="38"/>
      <c r="C9" s="39"/>
      <c r="D9" s="33" t="s">
        <v>21</v>
      </c>
      <c r="E9" s="39"/>
      <c r="F9" s="31" t="s">
        <v>22</v>
      </c>
      <c r="G9" s="39"/>
      <c r="H9" s="39"/>
      <c r="I9" s="39"/>
      <c r="J9" s="39"/>
      <c r="K9" s="39"/>
      <c r="L9" s="39"/>
      <c r="M9" s="33" t="s">
        <v>23</v>
      </c>
      <c r="N9" s="39"/>
      <c r="O9" s="261" t="str">
        <f>'Rekapitulácia stavby'!AN8</f>
        <v>10.4.2018</v>
      </c>
      <c r="P9" s="262"/>
      <c r="Q9" s="39"/>
      <c r="R9" s="40"/>
    </row>
    <row r="10" spans="1:66" s="1" customFormat="1" ht="10.9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1:66" s="1" customFormat="1" ht="14.45" customHeight="1">
      <c r="B11" s="38"/>
      <c r="C11" s="39"/>
      <c r="D11" s="33" t="s">
        <v>25</v>
      </c>
      <c r="E11" s="39"/>
      <c r="F11" s="39"/>
      <c r="G11" s="39"/>
      <c r="H11" s="39"/>
      <c r="I11" s="39"/>
      <c r="J11" s="39"/>
      <c r="K11" s="39"/>
      <c r="L11" s="39"/>
      <c r="M11" s="33" t="s">
        <v>26</v>
      </c>
      <c r="N11" s="39"/>
      <c r="O11" s="219" t="s">
        <v>5</v>
      </c>
      <c r="P11" s="219"/>
      <c r="Q11" s="39"/>
      <c r="R11" s="40"/>
    </row>
    <row r="12" spans="1:66" s="1" customFormat="1" ht="18" customHeight="1">
      <c r="B12" s="38"/>
      <c r="C12" s="39"/>
      <c r="D12" s="39"/>
      <c r="E12" s="31" t="s">
        <v>27</v>
      </c>
      <c r="F12" s="39"/>
      <c r="G12" s="39"/>
      <c r="H12" s="39"/>
      <c r="I12" s="39"/>
      <c r="J12" s="39"/>
      <c r="K12" s="39"/>
      <c r="L12" s="39"/>
      <c r="M12" s="33" t="s">
        <v>28</v>
      </c>
      <c r="N12" s="39"/>
      <c r="O12" s="219" t="s">
        <v>5</v>
      </c>
      <c r="P12" s="219"/>
      <c r="Q12" s="39"/>
      <c r="R12" s="40"/>
    </row>
    <row r="13" spans="1:66" s="1" customFormat="1" ht="6.9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1:66" s="1" customFormat="1" ht="14.45" customHeight="1">
      <c r="B14" s="38"/>
      <c r="C14" s="39"/>
      <c r="D14" s="33" t="s">
        <v>29</v>
      </c>
      <c r="E14" s="39"/>
      <c r="F14" s="39"/>
      <c r="G14" s="39"/>
      <c r="H14" s="39"/>
      <c r="I14" s="39"/>
      <c r="J14" s="39"/>
      <c r="K14" s="39"/>
      <c r="L14" s="39"/>
      <c r="M14" s="33" t="s">
        <v>26</v>
      </c>
      <c r="N14" s="39"/>
      <c r="O14" s="263" t="str">
        <f>IF('Rekapitulácia stavby'!AN13="","",'Rekapitulácia stavby'!AN13)</f>
        <v>Vyplň údaj</v>
      </c>
      <c r="P14" s="219"/>
      <c r="Q14" s="39"/>
      <c r="R14" s="40"/>
    </row>
    <row r="15" spans="1:66" s="1" customFormat="1" ht="18" customHeight="1">
      <c r="B15" s="38"/>
      <c r="C15" s="39"/>
      <c r="D15" s="39"/>
      <c r="E15" s="263" t="str">
        <f>IF('Rekapitulácia stavby'!E14="","",'Rekapitulácia stavby'!E14)</f>
        <v>Vyplň údaj</v>
      </c>
      <c r="F15" s="264"/>
      <c r="G15" s="264"/>
      <c r="H15" s="264"/>
      <c r="I15" s="264"/>
      <c r="J15" s="264"/>
      <c r="K15" s="264"/>
      <c r="L15" s="264"/>
      <c r="M15" s="33" t="s">
        <v>28</v>
      </c>
      <c r="N15" s="39"/>
      <c r="O15" s="263" t="str">
        <f>IF('Rekapitulácia stavby'!AN14="","",'Rekapitulácia stavby'!AN14)</f>
        <v>Vyplň údaj</v>
      </c>
      <c r="P15" s="219"/>
      <c r="Q15" s="39"/>
      <c r="R15" s="40"/>
    </row>
    <row r="16" spans="1:66" s="1" customFormat="1" ht="6.95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45" customHeight="1">
      <c r="B17" s="38"/>
      <c r="C17" s="39"/>
      <c r="D17" s="33" t="s">
        <v>31</v>
      </c>
      <c r="E17" s="39"/>
      <c r="F17" s="39"/>
      <c r="G17" s="39"/>
      <c r="H17" s="39"/>
      <c r="I17" s="39"/>
      <c r="J17" s="39"/>
      <c r="K17" s="39"/>
      <c r="L17" s="39"/>
      <c r="M17" s="33" t="s">
        <v>26</v>
      </c>
      <c r="N17" s="39"/>
      <c r="O17" s="219" t="s">
        <v>5</v>
      </c>
      <c r="P17" s="219"/>
      <c r="Q17" s="39"/>
      <c r="R17" s="40"/>
    </row>
    <row r="18" spans="2:18" s="1" customFormat="1" ht="18" customHeight="1">
      <c r="B18" s="38"/>
      <c r="C18" s="39"/>
      <c r="D18" s="39"/>
      <c r="E18" s="31" t="s">
        <v>32</v>
      </c>
      <c r="F18" s="39"/>
      <c r="G18" s="39"/>
      <c r="H18" s="39"/>
      <c r="I18" s="39"/>
      <c r="J18" s="39"/>
      <c r="K18" s="39"/>
      <c r="L18" s="39"/>
      <c r="M18" s="33" t="s">
        <v>28</v>
      </c>
      <c r="N18" s="39"/>
      <c r="O18" s="219" t="s">
        <v>5</v>
      </c>
      <c r="P18" s="219"/>
      <c r="Q18" s="39"/>
      <c r="R18" s="40"/>
    </row>
    <row r="19" spans="2:18" s="1" customFormat="1" ht="6.95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45" customHeight="1">
      <c r="B20" s="38"/>
      <c r="C20" s="39"/>
      <c r="D20" s="33" t="s">
        <v>35</v>
      </c>
      <c r="E20" s="39"/>
      <c r="F20" s="39"/>
      <c r="G20" s="39"/>
      <c r="H20" s="39"/>
      <c r="I20" s="39"/>
      <c r="J20" s="39"/>
      <c r="K20" s="39"/>
      <c r="L20" s="39"/>
      <c r="M20" s="33" t="s">
        <v>26</v>
      </c>
      <c r="N20" s="39"/>
      <c r="O20" s="219" t="s">
        <v>5</v>
      </c>
      <c r="P20" s="219"/>
      <c r="Q20" s="39"/>
      <c r="R20" s="40"/>
    </row>
    <row r="21" spans="2:18" s="1" customFormat="1" ht="18" customHeight="1">
      <c r="B21" s="38"/>
      <c r="C21" s="39"/>
      <c r="D21" s="39"/>
      <c r="E21" s="31" t="s">
        <v>36</v>
      </c>
      <c r="F21" s="39"/>
      <c r="G21" s="39"/>
      <c r="H21" s="39"/>
      <c r="I21" s="39"/>
      <c r="J21" s="39"/>
      <c r="K21" s="39"/>
      <c r="L21" s="39"/>
      <c r="M21" s="33" t="s">
        <v>28</v>
      </c>
      <c r="N21" s="39"/>
      <c r="O21" s="219" t="s">
        <v>5</v>
      </c>
      <c r="P21" s="219"/>
      <c r="Q21" s="39"/>
      <c r="R21" s="40"/>
    </row>
    <row r="22" spans="2:18" s="1" customFormat="1" ht="6.95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45" customHeight="1">
      <c r="B23" s="38"/>
      <c r="C23" s="39"/>
      <c r="D23" s="33" t="s">
        <v>37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16.5" customHeight="1">
      <c r="B24" s="38"/>
      <c r="C24" s="39"/>
      <c r="D24" s="39"/>
      <c r="E24" s="224" t="s">
        <v>38</v>
      </c>
      <c r="F24" s="224"/>
      <c r="G24" s="224"/>
      <c r="H24" s="224"/>
      <c r="I24" s="224"/>
      <c r="J24" s="224"/>
      <c r="K24" s="224"/>
      <c r="L24" s="224"/>
      <c r="M24" s="39"/>
      <c r="N24" s="39"/>
      <c r="O24" s="39"/>
      <c r="P24" s="39"/>
      <c r="Q24" s="39"/>
      <c r="R24" s="40"/>
    </row>
    <row r="25" spans="2:18" s="1" customFormat="1" ht="6.95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45" customHeight="1">
      <c r="B27" s="38"/>
      <c r="C27" s="39"/>
      <c r="D27" s="119" t="s">
        <v>110</v>
      </c>
      <c r="E27" s="39"/>
      <c r="F27" s="39"/>
      <c r="G27" s="39"/>
      <c r="H27" s="39"/>
      <c r="I27" s="39"/>
      <c r="J27" s="39"/>
      <c r="K27" s="39"/>
      <c r="L27" s="39"/>
      <c r="M27" s="225">
        <f>N88</f>
        <v>0</v>
      </c>
      <c r="N27" s="225"/>
      <c r="O27" s="225"/>
      <c r="P27" s="225"/>
      <c r="Q27" s="39"/>
      <c r="R27" s="40"/>
    </row>
    <row r="28" spans="2:18" s="1" customFormat="1" ht="14.45" customHeight="1">
      <c r="B28" s="38"/>
      <c r="C28" s="39"/>
      <c r="D28" s="37" t="s">
        <v>96</v>
      </c>
      <c r="E28" s="39"/>
      <c r="F28" s="39"/>
      <c r="G28" s="39"/>
      <c r="H28" s="39"/>
      <c r="I28" s="39"/>
      <c r="J28" s="39"/>
      <c r="K28" s="39"/>
      <c r="L28" s="39"/>
      <c r="M28" s="225">
        <f>N94</f>
        <v>0</v>
      </c>
      <c r="N28" s="225"/>
      <c r="O28" s="225"/>
      <c r="P28" s="225"/>
      <c r="Q28" s="39"/>
      <c r="R28" s="40"/>
    </row>
    <row r="29" spans="2:18" s="1" customFormat="1" ht="6.95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5.35" customHeight="1">
      <c r="B30" s="38"/>
      <c r="C30" s="39"/>
      <c r="D30" s="120" t="s">
        <v>41</v>
      </c>
      <c r="E30" s="39"/>
      <c r="F30" s="39"/>
      <c r="G30" s="39"/>
      <c r="H30" s="39"/>
      <c r="I30" s="39"/>
      <c r="J30" s="39"/>
      <c r="K30" s="39"/>
      <c r="L30" s="39"/>
      <c r="M30" s="265">
        <f>ROUND(M27+M28,2)</f>
        <v>0</v>
      </c>
      <c r="N30" s="260"/>
      <c r="O30" s="260"/>
      <c r="P30" s="260"/>
      <c r="Q30" s="39"/>
      <c r="R30" s="40"/>
    </row>
    <row r="31" spans="2:18" s="1" customFormat="1" ht="6.95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45" customHeight="1">
      <c r="B32" s="38"/>
      <c r="C32" s="39"/>
      <c r="D32" s="45" t="s">
        <v>42</v>
      </c>
      <c r="E32" s="45" t="s">
        <v>43</v>
      </c>
      <c r="F32" s="46">
        <v>0.2</v>
      </c>
      <c r="G32" s="121" t="s">
        <v>44</v>
      </c>
      <c r="H32" s="266">
        <f>ROUND((((SUM(BE94:BE101)+SUM(BE119:BE156))+SUM(BE158:BE162))),2)</f>
        <v>0</v>
      </c>
      <c r="I32" s="260"/>
      <c r="J32" s="260"/>
      <c r="K32" s="39"/>
      <c r="L32" s="39"/>
      <c r="M32" s="266">
        <f>ROUND(((ROUND((SUM(BE94:BE101)+SUM(BE119:BE156)), 2)*F32)+SUM(BE158:BE162)*F32),2)</f>
        <v>0</v>
      </c>
      <c r="N32" s="260"/>
      <c r="O32" s="260"/>
      <c r="P32" s="260"/>
      <c r="Q32" s="39"/>
      <c r="R32" s="40"/>
    </row>
    <row r="33" spans="2:18" s="1" customFormat="1" ht="14.45" customHeight="1">
      <c r="B33" s="38"/>
      <c r="C33" s="39"/>
      <c r="D33" s="39"/>
      <c r="E33" s="45" t="s">
        <v>45</v>
      </c>
      <c r="F33" s="46">
        <v>0.2</v>
      </c>
      <c r="G33" s="121" t="s">
        <v>44</v>
      </c>
      <c r="H33" s="266">
        <f>ROUND((((SUM(BF94:BF101)+SUM(BF119:BF156))+SUM(BF158:BF162))),2)</f>
        <v>0</v>
      </c>
      <c r="I33" s="260"/>
      <c r="J33" s="260"/>
      <c r="K33" s="39"/>
      <c r="L33" s="39"/>
      <c r="M33" s="266">
        <f>ROUND(((ROUND((SUM(BF94:BF101)+SUM(BF119:BF156)), 2)*F33)+SUM(BF158:BF162)*F33),2)</f>
        <v>0</v>
      </c>
      <c r="N33" s="260"/>
      <c r="O33" s="260"/>
      <c r="P33" s="260"/>
      <c r="Q33" s="39"/>
      <c r="R33" s="40"/>
    </row>
    <row r="34" spans="2:18" s="1" customFormat="1" ht="14.45" hidden="1" customHeight="1">
      <c r="B34" s="38"/>
      <c r="C34" s="39"/>
      <c r="D34" s="39"/>
      <c r="E34" s="45" t="s">
        <v>46</v>
      </c>
      <c r="F34" s="46">
        <v>0.2</v>
      </c>
      <c r="G34" s="121" t="s">
        <v>44</v>
      </c>
      <c r="H34" s="266">
        <f>ROUND((((SUM(BG94:BG101)+SUM(BG119:BG156))+SUM(BG158:BG162))),2)</f>
        <v>0</v>
      </c>
      <c r="I34" s="260"/>
      <c r="J34" s="260"/>
      <c r="K34" s="39"/>
      <c r="L34" s="39"/>
      <c r="M34" s="266">
        <v>0</v>
      </c>
      <c r="N34" s="260"/>
      <c r="O34" s="260"/>
      <c r="P34" s="260"/>
      <c r="Q34" s="39"/>
      <c r="R34" s="40"/>
    </row>
    <row r="35" spans="2:18" s="1" customFormat="1" ht="14.45" hidden="1" customHeight="1">
      <c r="B35" s="38"/>
      <c r="C35" s="39"/>
      <c r="D35" s="39"/>
      <c r="E35" s="45" t="s">
        <v>47</v>
      </c>
      <c r="F35" s="46">
        <v>0.2</v>
      </c>
      <c r="G35" s="121" t="s">
        <v>44</v>
      </c>
      <c r="H35" s="266">
        <f>ROUND((((SUM(BH94:BH101)+SUM(BH119:BH156))+SUM(BH158:BH162))),2)</f>
        <v>0</v>
      </c>
      <c r="I35" s="260"/>
      <c r="J35" s="260"/>
      <c r="K35" s="39"/>
      <c r="L35" s="39"/>
      <c r="M35" s="266">
        <v>0</v>
      </c>
      <c r="N35" s="260"/>
      <c r="O35" s="260"/>
      <c r="P35" s="260"/>
      <c r="Q35" s="39"/>
      <c r="R35" s="40"/>
    </row>
    <row r="36" spans="2:18" s="1" customFormat="1" ht="14.45" hidden="1" customHeight="1">
      <c r="B36" s="38"/>
      <c r="C36" s="39"/>
      <c r="D36" s="39"/>
      <c r="E36" s="45" t="s">
        <v>48</v>
      </c>
      <c r="F36" s="46">
        <v>0</v>
      </c>
      <c r="G36" s="121" t="s">
        <v>44</v>
      </c>
      <c r="H36" s="266">
        <f>ROUND((((SUM(BI94:BI101)+SUM(BI119:BI156))+SUM(BI158:BI162))),2)</f>
        <v>0</v>
      </c>
      <c r="I36" s="260"/>
      <c r="J36" s="260"/>
      <c r="K36" s="39"/>
      <c r="L36" s="39"/>
      <c r="M36" s="266">
        <v>0</v>
      </c>
      <c r="N36" s="260"/>
      <c r="O36" s="260"/>
      <c r="P36" s="260"/>
      <c r="Q36" s="39"/>
      <c r="R36" s="40"/>
    </row>
    <row r="37" spans="2:18" s="1" customFormat="1" ht="6.9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5.35" customHeight="1">
      <c r="B38" s="38"/>
      <c r="C38" s="117"/>
      <c r="D38" s="122" t="s">
        <v>49</v>
      </c>
      <c r="E38" s="78"/>
      <c r="F38" s="78"/>
      <c r="G38" s="123" t="s">
        <v>50</v>
      </c>
      <c r="H38" s="124" t="s">
        <v>51</v>
      </c>
      <c r="I38" s="78"/>
      <c r="J38" s="78"/>
      <c r="K38" s="78"/>
      <c r="L38" s="267">
        <f>SUM(M30:M36)</f>
        <v>0</v>
      </c>
      <c r="M38" s="267"/>
      <c r="N38" s="267"/>
      <c r="O38" s="267"/>
      <c r="P38" s="268"/>
      <c r="Q38" s="117"/>
      <c r="R38" s="40"/>
    </row>
    <row r="39" spans="2:18" s="1" customFormat="1" ht="14.4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ht="13.5">
      <c r="B41" s="26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 spans="2:18" ht="13.5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 ht="13.5"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 ht="13.5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 ht="13.5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 ht="13.5"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 ht="13.5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 ht="13.5"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 ht="13.5"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>
      <c r="B50" s="38"/>
      <c r="C50" s="39"/>
      <c r="D50" s="53" t="s">
        <v>52</v>
      </c>
      <c r="E50" s="54"/>
      <c r="F50" s="54"/>
      <c r="G50" s="54"/>
      <c r="H50" s="55"/>
      <c r="I50" s="39"/>
      <c r="J50" s="53" t="s">
        <v>53</v>
      </c>
      <c r="K50" s="54"/>
      <c r="L50" s="54"/>
      <c r="M50" s="54"/>
      <c r="N50" s="54"/>
      <c r="O50" s="54"/>
      <c r="P50" s="55"/>
      <c r="Q50" s="39"/>
      <c r="R50" s="40"/>
    </row>
    <row r="51" spans="2:18" ht="13.5">
      <c r="B51" s="26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7"/>
    </row>
    <row r="52" spans="2:18" ht="13.5">
      <c r="B52" s="26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7"/>
    </row>
    <row r="53" spans="2:18" ht="13.5">
      <c r="B53" s="26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7"/>
    </row>
    <row r="54" spans="2:18" ht="13.5">
      <c r="B54" s="26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7"/>
    </row>
    <row r="55" spans="2:18" ht="13.5">
      <c r="B55" s="26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7"/>
    </row>
    <row r="56" spans="2:18" ht="13.5">
      <c r="B56" s="26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7"/>
    </row>
    <row r="57" spans="2:18" ht="13.5">
      <c r="B57" s="26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7"/>
    </row>
    <row r="58" spans="2:18" ht="13.5">
      <c r="B58" s="26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7"/>
    </row>
    <row r="59" spans="2:18" s="1" customFormat="1">
      <c r="B59" s="38"/>
      <c r="C59" s="39"/>
      <c r="D59" s="58" t="s">
        <v>54</v>
      </c>
      <c r="E59" s="59"/>
      <c r="F59" s="59"/>
      <c r="G59" s="60" t="s">
        <v>55</v>
      </c>
      <c r="H59" s="61"/>
      <c r="I59" s="39"/>
      <c r="J59" s="58" t="s">
        <v>54</v>
      </c>
      <c r="K59" s="59"/>
      <c r="L59" s="59"/>
      <c r="M59" s="59"/>
      <c r="N59" s="60" t="s">
        <v>55</v>
      </c>
      <c r="O59" s="59"/>
      <c r="P59" s="61"/>
      <c r="Q59" s="39"/>
      <c r="R59" s="40"/>
    </row>
    <row r="60" spans="2:18" ht="13.5">
      <c r="B60" s="26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>
      <c r="B61" s="38"/>
      <c r="C61" s="39"/>
      <c r="D61" s="53" t="s">
        <v>56</v>
      </c>
      <c r="E61" s="54"/>
      <c r="F61" s="54"/>
      <c r="G61" s="54"/>
      <c r="H61" s="55"/>
      <c r="I61" s="39"/>
      <c r="J61" s="53" t="s">
        <v>57</v>
      </c>
      <c r="K61" s="54"/>
      <c r="L61" s="54"/>
      <c r="M61" s="54"/>
      <c r="N61" s="54"/>
      <c r="O61" s="54"/>
      <c r="P61" s="55"/>
      <c r="Q61" s="39"/>
      <c r="R61" s="40"/>
    </row>
    <row r="62" spans="2:18" ht="13.5">
      <c r="B62" s="26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7"/>
    </row>
    <row r="63" spans="2:18" ht="13.5">
      <c r="B63" s="26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7"/>
    </row>
    <row r="64" spans="2:18" ht="13.5">
      <c r="B64" s="26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7"/>
    </row>
    <row r="65" spans="2:18" ht="13.5">
      <c r="B65" s="26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7"/>
    </row>
    <row r="66" spans="2:18" ht="13.5">
      <c r="B66" s="26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7"/>
    </row>
    <row r="67" spans="2:18" ht="13.5">
      <c r="B67" s="26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7"/>
    </row>
    <row r="68" spans="2:18" ht="13.5">
      <c r="B68" s="26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7"/>
    </row>
    <row r="69" spans="2:18" ht="13.5">
      <c r="B69" s="26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7"/>
    </row>
    <row r="70" spans="2:18" s="1" customFormat="1">
      <c r="B70" s="38"/>
      <c r="C70" s="39"/>
      <c r="D70" s="58" t="s">
        <v>54</v>
      </c>
      <c r="E70" s="59"/>
      <c r="F70" s="59"/>
      <c r="G70" s="60" t="s">
        <v>55</v>
      </c>
      <c r="H70" s="61"/>
      <c r="I70" s="39"/>
      <c r="J70" s="58" t="s">
        <v>54</v>
      </c>
      <c r="K70" s="59"/>
      <c r="L70" s="59"/>
      <c r="M70" s="59"/>
      <c r="N70" s="60" t="s">
        <v>55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950000000000003" customHeight="1">
      <c r="B76" s="38"/>
      <c r="C76" s="215" t="s">
        <v>111</v>
      </c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40"/>
    </row>
    <row r="77" spans="2:18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17</v>
      </c>
      <c r="D78" s="39"/>
      <c r="E78" s="39"/>
      <c r="F78" s="258" t="str">
        <f>F6</f>
        <v>Rekonštrukcia mlyna v Nemšovaj</v>
      </c>
      <c r="G78" s="259"/>
      <c r="H78" s="259"/>
      <c r="I78" s="259"/>
      <c r="J78" s="259"/>
      <c r="K78" s="259"/>
      <c r="L78" s="259"/>
      <c r="M78" s="259"/>
      <c r="N78" s="259"/>
      <c r="O78" s="259"/>
      <c r="P78" s="259"/>
      <c r="Q78" s="39"/>
      <c r="R78" s="40"/>
    </row>
    <row r="79" spans="2:18" s="1" customFormat="1" ht="36.950000000000003" customHeight="1">
      <c r="B79" s="38"/>
      <c r="C79" s="72" t="s">
        <v>108</v>
      </c>
      <c r="D79" s="39"/>
      <c r="E79" s="39"/>
      <c r="F79" s="235" t="str">
        <f>F7</f>
        <v>3 - 3 - Prípojka NN</v>
      </c>
      <c r="G79" s="260"/>
      <c r="H79" s="260"/>
      <c r="I79" s="260"/>
      <c r="J79" s="260"/>
      <c r="K79" s="260"/>
      <c r="L79" s="260"/>
      <c r="M79" s="260"/>
      <c r="N79" s="260"/>
      <c r="O79" s="260"/>
      <c r="P79" s="260"/>
      <c r="Q79" s="39"/>
      <c r="R79" s="40"/>
    </row>
    <row r="80" spans="2:18" s="1" customFormat="1" ht="6.95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</row>
    <row r="81" spans="2:65" s="1" customFormat="1" ht="18" customHeight="1">
      <c r="B81" s="38"/>
      <c r="C81" s="33" t="s">
        <v>21</v>
      </c>
      <c r="D81" s="39"/>
      <c r="E81" s="39"/>
      <c r="F81" s="31" t="str">
        <f>F9</f>
        <v xml:space="preserve"> </v>
      </c>
      <c r="G81" s="39"/>
      <c r="H81" s="39"/>
      <c r="I81" s="39"/>
      <c r="J81" s="39"/>
      <c r="K81" s="33" t="s">
        <v>23</v>
      </c>
      <c r="L81" s="39"/>
      <c r="M81" s="262" t="str">
        <f>IF(O9="","",O9)</f>
        <v>10.4.2018</v>
      </c>
      <c r="N81" s="262"/>
      <c r="O81" s="262"/>
      <c r="P81" s="262"/>
      <c r="Q81" s="39"/>
      <c r="R81" s="40"/>
    </row>
    <row r="82" spans="2:65" s="1" customFormat="1" ht="6.95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</row>
    <row r="83" spans="2:65" s="1" customFormat="1">
      <c r="B83" s="38"/>
      <c r="C83" s="33" t="s">
        <v>25</v>
      </c>
      <c r="D83" s="39"/>
      <c r="E83" s="39"/>
      <c r="F83" s="31" t="str">
        <f>E12</f>
        <v>Ing.Jana Králiková , Nemšová</v>
      </c>
      <c r="G83" s="39"/>
      <c r="H83" s="39"/>
      <c r="I83" s="39"/>
      <c r="J83" s="39"/>
      <c r="K83" s="33" t="s">
        <v>31</v>
      </c>
      <c r="L83" s="39"/>
      <c r="M83" s="219" t="str">
        <f>E18</f>
        <v>Ing.Vavruš</v>
      </c>
      <c r="N83" s="219"/>
      <c r="O83" s="219"/>
      <c r="P83" s="219"/>
      <c r="Q83" s="219"/>
      <c r="R83" s="40"/>
    </row>
    <row r="84" spans="2:65" s="1" customFormat="1" ht="14.45" customHeight="1">
      <c r="B84" s="38"/>
      <c r="C84" s="33" t="s">
        <v>29</v>
      </c>
      <c r="D84" s="39"/>
      <c r="E84" s="39"/>
      <c r="F84" s="31" t="str">
        <f>IF(E15="","",E15)</f>
        <v>Vyplň údaj</v>
      </c>
      <c r="G84" s="39"/>
      <c r="H84" s="39"/>
      <c r="I84" s="39"/>
      <c r="J84" s="39"/>
      <c r="K84" s="33" t="s">
        <v>35</v>
      </c>
      <c r="L84" s="39"/>
      <c r="M84" s="219" t="str">
        <f>E21</f>
        <v>Martinusová Katarína</v>
      </c>
      <c r="N84" s="219"/>
      <c r="O84" s="219"/>
      <c r="P84" s="219"/>
      <c r="Q84" s="219"/>
      <c r="R84" s="40"/>
    </row>
    <row r="85" spans="2:65" s="1" customFormat="1" ht="10.35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</row>
    <row r="86" spans="2:65" s="1" customFormat="1" ht="29.25" customHeight="1">
      <c r="B86" s="38"/>
      <c r="C86" s="269" t="s">
        <v>112</v>
      </c>
      <c r="D86" s="270"/>
      <c r="E86" s="270"/>
      <c r="F86" s="270"/>
      <c r="G86" s="270"/>
      <c r="H86" s="117"/>
      <c r="I86" s="117"/>
      <c r="J86" s="117"/>
      <c r="K86" s="117"/>
      <c r="L86" s="117"/>
      <c r="M86" s="117"/>
      <c r="N86" s="269" t="s">
        <v>113</v>
      </c>
      <c r="O86" s="270"/>
      <c r="P86" s="270"/>
      <c r="Q86" s="270"/>
      <c r="R86" s="40"/>
    </row>
    <row r="87" spans="2:65" s="1" customFormat="1" ht="10.35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</row>
    <row r="88" spans="2:65" s="1" customFormat="1" ht="29.25" customHeight="1">
      <c r="B88" s="38"/>
      <c r="C88" s="125" t="s">
        <v>114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254">
        <f>N119</f>
        <v>0</v>
      </c>
      <c r="O88" s="271"/>
      <c r="P88" s="271"/>
      <c r="Q88" s="271"/>
      <c r="R88" s="40"/>
      <c r="AU88" s="22" t="s">
        <v>115</v>
      </c>
    </row>
    <row r="89" spans="2:65" s="6" customFormat="1" ht="24.95" customHeight="1">
      <c r="B89" s="126"/>
      <c r="C89" s="127"/>
      <c r="D89" s="128" t="s">
        <v>138</v>
      </c>
      <c r="E89" s="127"/>
      <c r="F89" s="127"/>
      <c r="G89" s="127"/>
      <c r="H89" s="127"/>
      <c r="I89" s="127"/>
      <c r="J89" s="127"/>
      <c r="K89" s="127"/>
      <c r="L89" s="127"/>
      <c r="M89" s="127"/>
      <c r="N89" s="272">
        <f>N120</f>
        <v>0</v>
      </c>
      <c r="O89" s="273"/>
      <c r="P89" s="273"/>
      <c r="Q89" s="273"/>
      <c r="R89" s="129"/>
    </row>
    <row r="90" spans="2:65" s="7" customFormat="1" ht="19.899999999999999" customHeight="1">
      <c r="B90" s="130"/>
      <c r="C90" s="131"/>
      <c r="D90" s="105" t="s">
        <v>139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50">
        <f>N121</f>
        <v>0</v>
      </c>
      <c r="O90" s="274"/>
      <c r="P90" s="274"/>
      <c r="Q90" s="274"/>
      <c r="R90" s="132"/>
    </row>
    <row r="91" spans="2:65" s="7" customFormat="1" ht="19.899999999999999" customHeight="1">
      <c r="B91" s="130"/>
      <c r="C91" s="131"/>
      <c r="D91" s="105" t="s">
        <v>1371</v>
      </c>
      <c r="E91" s="131"/>
      <c r="F91" s="131"/>
      <c r="G91" s="131"/>
      <c r="H91" s="131"/>
      <c r="I91" s="131"/>
      <c r="J91" s="131"/>
      <c r="K91" s="131"/>
      <c r="L91" s="131"/>
      <c r="M91" s="131"/>
      <c r="N91" s="250">
        <f>N148</f>
        <v>0</v>
      </c>
      <c r="O91" s="274"/>
      <c r="P91" s="274"/>
      <c r="Q91" s="274"/>
      <c r="R91" s="132"/>
    </row>
    <row r="92" spans="2:65" s="6" customFormat="1" ht="21.75" customHeight="1">
      <c r="B92" s="126"/>
      <c r="C92" s="127"/>
      <c r="D92" s="128" t="s">
        <v>141</v>
      </c>
      <c r="E92" s="127"/>
      <c r="F92" s="127"/>
      <c r="G92" s="127"/>
      <c r="H92" s="127"/>
      <c r="I92" s="127"/>
      <c r="J92" s="127"/>
      <c r="K92" s="127"/>
      <c r="L92" s="127"/>
      <c r="M92" s="127"/>
      <c r="N92" s="275">
        <f>N157</f>
        <v>0</v>
      </c>
      <c r="O92" s="273"/>
      <c r="P92" s="273"/>
      <c r="Q92" s="273"/>
      <c r="R92" s="129"/>
    </row>
    <row r="93" spans="2:65" s="1" customFormat="1" ht="21.75" customHeight="1"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40"/>
    </row>
    <row r="94" spans="2:65" s="1" customFormat="1" ht="29.25" customHeight="1">
      <c r="B94" s="38"/>
      <c r="C94" s="125" t="s">
        <v>142</v>
      </c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271">
        <f>ROUND(N95+N96+N97+N98+N99+N100,2)</f>
        <v>0</v>
      </c>
      <c r="O94" s="276"/>
      <c r="P94" s="276"/>
      <c r="Q94" s="276"/>
      <c r="R94" s="40"/>
      <c r="T94" s="133"/>
      <c r="U94" s="134" t="s">
        <v>42</v>
      </c>
    </row>
    <row r="95" spans="2:65" s="1" customFormat="1" ht="18" customHeight="1">
      <c r="B95" s="135"/>
      <c r="C95" s="136"/>
      <c r="D95" s="251" t="s">
        <v>143</v>
      </c>
      <c r="E95" s="277"/>
      <c r="F95" s="277"/>
      <c r="G95" s="277"/>
      <c r="H95" s="277"/>
      <c r="I95" s="136"/>
      <c r="J95" s="136"/>
      <c r="K95" s="136"/>
      <c r="L95" s="136"/>
      <c r="M95" s="136"/>
      <c r="N95" s="249">
        <f>ROUND(N88*T95,2)</f>
        <v>0</v>
      </c>
      <c r="O95" s="278"/>
      <c r="P95" s="278"/>
      <c r="Q95" s="278"/>
      <c r="R95" s="138"/>
      <c r="S95" s="139"/>
      <c r="T95" s="140"/>
      <c r="U95" s="141" t="s">
        <v>45</v>
      </c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42" t="s">
        <v>144</v>
      </c>
      <c r="AZ95" s="139"/>
      <c r="BA95" s="139"/>
      <c r="BB95" s="139"/>
      <c r="BC95" s="139"/>
      <c r="BD95" s="139"/>
      <c r="BE95" s="143">
        <f t="shared" ref="BE95:BE100" si="0">IF(U95="základná",N95,0)</f>
        <v>0</v>
      </c>
      <c r="BF95" s="143">
        <f t="shared" ref="BF95:BF100" si="1">IF(U95="znížená",N95,0)</f>
        <v>0</v>
      </c>
      <c r="BG95" s="143">
        <f t="shared" ref="BG95:BG100" si="2">IF(U95="zákl. prenesená",N95,0)</f>
        <v>0</v>
      </c>
      <c r="BH95" s="143">
        <f t="shared" ref="BH95:BH100" si="3">IF(U95="zníž. prenesená",N95,0)</f>
        <v>0</v>
      </c>
      <c r="BI95" s="143">
        <f t="shared" ref="BI95:BI100" si="4">IF(U95="nulová",N95,0)</f>
        <v>0</v>
      </c>
      <c r="BJ95" s="142" t="s">
        <v>87</v>
      </c>
      <c r="BK95" s="139"/>
      <c r="BL95" s="139"/>
      <c r="BM95" s="139"/>
    </row>
    <row r="96" spans="2:65" s="1" customFormat="1" ht="18" customHeight="1">
      <c r="B96" s="135"/>
      <c r="C96" s="136"/>
      <c r="D96" s="251" t="s">
        <v>145</v>
      </c>
      <c r="E96" s="277"/>
      <c r="F96" s="277"/>
      <c r="G96" s="277"/>
      <c r="H96" s="277"/>
      <c r="I96" s="136"/>
      <c r="J96" s="136"/>
      <c r="K96" s="136"/>
      <c r="L96" s="136"/>
      <c r="M96" s="136"/>
      <c r="N96" s="249">
        <f>ROUND(N88*T96,2)</f>
        <v>0</v>
      </c>
      <c r="O96" s="278"/>
      <c r="P96" s="278"/>
      <c r="Q96" s="278"/>
      <c r="R96" s="138"/>
      <c r="S96" s="139"/>
      <c r="T96" s="140"/>
      <c r="U96" s="141" t="s">
        <v>45</v>
      </c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42" t="s">
        <v>144</v>
      </c>
      <c r="AZ96" s="139"/>
      <c r="BA96" s="139"/>
      <c r="BB96" s="139"/>
      <c r="BC96" s="139"/>
      <c r="BD96" s="139"/>
      <c r="BE96" s="143">
        <f t="shared" si="0"/>
        <v>0</v>
      </c>
      <c r="BF96" s="143">
        <f t="shared" si="1"/>
        <v>0</v>
      </c>
      <c r="BG96" s="143">
        <f t="shared" si="2"/>
        <v>0</v>
      </c>
      <c r="BH96" s="143">
        <f t="shared" si="3"/>
        <v>0</v>
      </c>
      <c r="BI96" s="143">
        <f t="shared" si="4"/>
        <v>0</v>
      </c>
      <c r="BJ96" s="142" t="s">
        <v>87</v>
      </c>
      <c r="BK96" s="139"/>
      <c r="BL96" s="139"/>
      <c r="BM96" s="139"/>
    </row>
    <row r="97" spans="2:65" s="1" customFormat="1" ht="18" customHeight="1">
      <c r="B97" s="135"/>
      <c r="C97" s="136"/>
      <c r="D97" s="251" t="s">
        <v>146</v>
      </c>
      <c r="E97" s="277"/>
      <c r="F97" s="277"/>
      <c r="G97" s="277"/>
      <c r="H97" s="277"/>
      <c r="I97" s="136"/>
      <c r="J97" s="136"/>
      <c r="K97" s="136"/>
      <c r="L97" s="136"/>
      <c r="M97" s="136"/>
      <c r="N97" s="249">
        <f>ROUND(N88*T97,2)</f>
        <v>0</v>
      </c>
      <c r="O97" s="278"/>
      <c r="P97" s="278"/>
      <c r="Q97" s="278"/>
      <c r="R97" s="138"/>
      <c r="S97" s="139"/>
      <c r="T97" s="140"/>
      <c r="U97" s="141" t="s">
        <v>45</v>
      </c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42" t="s">
        <v>144</v>
      </c>
      <c r="AZ97" s="139"/>
      <c r="BA97" s="139"/>
      <c r="BB97" s="139"/>
      <c r="BC97" s="139"/>
      <c r="BD97" s="139"/>
      <c r="BE97" s="143">
        <f t="shared" si="0"/>
        <v>0</v>
      </c>
      <c r="BF97" s="143">
        <f t="shared" si="1"/>
        <v>0</v>
      </c>
      <c r="BG97" s="143">
        <f t="shared" si="2"/>
        <v>0</v>
      </c>
      <c r="BH97" s="143">
        <f t="shared" si="3"/>
        <v>0</v>
      </c>
      <c r="BI97" s="143">
        <f t="shared" si="4"/>
        <v>0</v>
      </c>
      <c r="BJ97" s="142" t="s">
        <v>87</v>
      </c>
      <c r="BK97" s="139"/>
      <c r="BL97" s="139"/>
      <c r="BM97" s="139"/>
    </row>
    <row r="98" spans="2:65" s="1" customFormat="1" ht="18" customHeight="1">
      <c r="B98" s="135"/>
      <c r="C98" s="136"/>
      <c r="D98" s="251" t="s">
        <v>147</v>
      </c>
      <c r="E98" s="277"/>
      <c r="F98" s="277"/>
      <c r="G98" s="277"/>
      <c r="H98" s="277"/>
      <c r="I98" s="136"/>
      <c r="J98" s="136"/>
      <c r="K98" s="136"/>
      <c r="L98" s="136"/>
      <c r="M98" s="136"/>
      <c r="N98" s="249">
        <f>ROUND(N88*T98,2)</f>
        <v>0</v>
      </c>
      <c r="O98" s="278"/>
      <c r="P98" s="278"/>
      <c r="Q98" s="278"/>
      <c r="R98" s="138"/>
      <c r="S98" s="139"/>
      <c r="T98" s="140"/>
      <c r="U98" s="141" t="s">
        <v>45</v>
      </c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42" t="s">
        <v>144</v>
      </c>
      <c r="AZ98" s="139"/>
      <c r="BA98" s="139"/>
      <c r="BB98" s="139"/>
      <c r="BC98" s="139"/>
      <c r="BD98" s="139"/>
      <c r="BE98" s="143">
        <f t="shared" si="0"/>
        <v>0</v>
      </c>
      <c r="BF98" s="143">
        <f t="shared" si="1"/>
        <v>0</v>
      </c>
      <c r="BG98" s="143">
        <f t="shared" si="2"/>
        <v>0</v>
      </c>
      <c r="BH98" s="143">
        <f t="shared" si="3"/>
        <v>0</v>
      </c>
      <c r="BI98" s="143">
        <f t="shared" si="4"/>
        <v>0</v>
      </c>
      <c r="BJ98" s="142" t="s">
        <v>87</v>
      </c>
      <c r="BK98" s="139"/>
      <c r="BL98" s="139"/>
      <c r="BM98" s="139"/>
    </row>
    <row r="99" spans="2:65" s="1" customFormat="1" ht="18" customHeight="1">
      <c r="B99" s="135"/>
      <c r="C99" s="136"/>
      <c r="D99" s="251" t="s">
        <v>148</v>
      </c>
      <c r="E99" s="277"/>
      <c r="F99" s="277"/>
      <c r="G99" s="277"/>
      <c r="H99" s="277"/>
      <c r="I99" s="136"/>
      <c r="J99" s="136"/>
      <c r="K99" s="136"/>
      <c r="L99" s="136"/>
      <c r="M99" s="136"/>
      <c r="N99" s="249">
        <f>ROUND(N88*T99,2)</f>
        <v>0</v>
      </c>
      <c r="O99" s="278"/>
      <c r="P99" s="278"/>
      <c r="Q99" s="278"/>
      <c r="R99" s="138"/>
      <c r="S99" s="139"/>
      <c r="T99" s="140"/>
      <c r="U99" s="141" t="s">
        <v>45</v>
      </c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42" t="s">
        <v>144</v>
      </c>
      <c r="AZ99" s="139"/>
      <c r="BA99" s="139"/>
      <c r="BB99" s="139"/>
      <c r="BC99" s="139"/>
      <c r="BD99" s="139"/>
      <c r="BE99" s="143">
        <f t="shared" si="0"/>
        <v>0</v>
      </c>
      <c r="BF99" s="143">
        <f t="shared" si="1"/>
        <v>0</v>
      </c>
      <c r="BG99" s="143">
        <f t="shared" si="2"/>
        <v>0</v>
      </c>
      <c r="BH99" s="143">
        <f t="shared" si="3"/>
        <v>0</v>
      </c>
      <c r="BI99" s="143">
        <f t="shared" si="4"/>
        <v>0</v>
      </c>
      <c r="BJ99" s="142" t="s">
        <v>87</v>
      </c>
      <c r="BK99" s="139"/>
      <c r="BL99" s="139"/>
      <c r="BM99" s="139"/>
    </row>
    <row r="100" spans="2:65" s="1" customFormat="1" ht="18" customHeight="1">
      <c r="B100" s="135"/>
      <c r="C100" s="136"/>
      <c r="D100" s="137" t="s">
        <v>149</v>
      </c>
      <c r="E100" s="136"/>
      <c r="F100" s="136"/>
      <c r="G100" s="136"/>
      <c r="H100" s="136"/>
      <c r="I100" s="136"/>
      <c r="J100" s="136"/>
      <c r="K100" s="136"/>
      <c r="L100" s="136"/>
      <c r="M100" s="136"/>
      <c r="N100" s="249">
        <f>ROUND(N88*T100,2)</f>
        <v>0</v>
      </c>
      <c r="O100" s="278"/>
      <c r="P100" s="278"/>
      <c r="Q100" s="278"/>
      <c r="R100" s="138"/>
      <c r="S100" s="139"/>
      <c r="T100" s="144"/>
      <c r="U100" s="145" t="s">
        <v>45</v>
      </c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42" t="s">
        <v>150</v>
      </c>
      <c r="AZ100" s="139"/>
      <c r="BA100" s="139"/>
      <c r="BB100" s="139"/>
      <c r="BC100" s="139"/>
      <c r="BD100" s="139"/>
      <c r="BE100" s="143">
        <f t="shared" si="0"/>
        <v>0</v>
      </c>
      <c r="BF100" s="143">
        <f t="shared" si="1"/>
        <v>0</v>
      </c>
      <c r="BG100" s="143">
        <f t="shared" si="2"/>
        <v>0</v>
      </c>
      <c r="BH100" s="143">
        <f t="shared" si="3"/>
        <v>0</v>
      </c>
      <c r="BI100" s="143">
        <f t="shared" si="4"/>
        <v>0</v>
      </c>
      <c r="BJ100" s="142" t="s">
        <v>87</v>
      </c>
      <c r="BK100" s="139"/>
      <c r="BL100" s="139"/>
      <c r="BM100" s="139"/>
    </row>
    <row r="101" spans="2:65" s="1" customFormat="1" ht="13.5"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40"/>
    </row>
    <row r="102" spans="2:65" s="1" customFormat="1" ht="29.25" customHeight="1">
      <c r="B102" s="38"/>
      <c r="C102" s="116" t="s">
        <v>101</v>
      </c>
      <c r="D102" s="117"/>
      <c r="E102" s="117"/>
      <c r="F102" s="117"/>
      <c r="G102" s="117"/>
      <c r="H102" s="117"/>
      <c r="I102" s="117"/>
      <c r="J102" s="117"/>
      <c r="K102" s="117"/>
      <c r="L102" s="255">
        <f>ROUND(SUM(N88+N94),2)</f>
        <v>0</v>
      </c>
      <c r="M102" s="255"/>
      <c r="N102" s="255"/>
      <c r="O102" s="255"/>
      <c r="P102" s="255"/>
      <c r="Q102" s="255"/>
      <c r="R102" s="40"/>
    </row>
    <row r="103" spans="2:65" s="1" customFormat="1" ht="6.95" customHeight="1">
      <c r="B103" s="62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4"/>
    </row>
    <row r="107" spans="2:65" s="1" customFormat="1" ht="6.95" customHeight="1">
      <c r="B107" s="65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7"/>
    </row>
    <row r="108" spans="2:65" s="1" customFormat="1" ht="36.950000000000003" customHeight="1">
      <c r="B108" s="38"/>
      <c r="C108" s="215" t="s">
        <v>151</v>
      </c>
      <c r="D108" s="260"/>
      <c r="E108" s="260"/>
      <c r="F108" s="260"/>
      <c r="G108" s="260"/>
      <c r="H108" s="260"/>
      <c r="I108" s="260"/>
      <c r="J108" s="260"/>
      <c r="K108" s="260"/>
      <c r="L108" s="260"/>
      <c r="M108" s="260"/>
      <c r="N108" s="260"/>
      <c r="O108" s="260"/>
      <c r="P108" s="260"/>
      <c r="Q108" s="260"/>
      <c r="R108" s="40"/>
    </row>
    <row r="109" spans="2:65" s="1" customFormat="1" ht="6.95" customHeight="1"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40"/>
    </row>
    <row r="110" spans="2:65" s="1" customFormat="1" ht="30" customHeight="1">
      <c r="B110" s="38"/>
      <c r="C110" s="33" t="s">
        <v>17</v>
      </c>
      <c r="D110" s="39"/>
      <c r="E110" s="39"/>
      <c r="F110" s="258" t="str">
        <f>F6</f>
        <v>Rekonštrukcia mlyna v Nemšovaj</v>
      </c>
      <c r="G110" s="259"/>
      <c r="H110" s="259"/>
      <c r="I110" s="259"/>
      <c r="J110" s="259"/>
      <c r="K110" s="259"/>
      <c r="L110" s="259"/>
      <c r="M110" s="259"/>
      <c r="N110" s="259"/>
      <c r="O110" s="259"/>
      <c r="P110" s="259"/>
      <c r="Q110" s="39"/>
      <c r="R110" s="40"/>
    </row>
    <row r="111" spans="2:65" s="1" customFormat="1" ht="36.950000000000003" customHeight="1">
      <c r="B111" s="38"/>
      <c r="C111" s="72" t="s">
        <v>108</v>
      </c>
      <c r="D111" s="39"/>
      <c r="E111" s="39"/>
      <c r="F111" s="235" t="str">
        <f>F7</f>
        <v>3 - 3 - Prípojka NN</v>
      </c>
      <c r="G111" s="260"/>
      <c r="H111" s="260"/>
      <c r="I111" s="260"/>
      <c r="J111" s="260"/>
      <c r="K111" s="260"/>
      <c r="L111" s="260"/>
      <c r="M111" s="260"/>
      <c r="N111" s="260"/>
      <c r="O111" s="260"/>
      <c r="P111" s="260"/>
      <c r="Q111" s="39"/>
      <c r="R111" s="40"/>
    </row>
    <row r="112" spans="2:65" s="1" customFormat="1" ht="6.95" customHeight="1"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40"/>
    </row>
    <row r="113" spans="2:65" s="1" customFormat="1" ht="18" customHeight="1">
      <c r="B113" s="38"/>
      <c r="C113" s="33" t="s">
        <v>21</v>
      </c>
      <c r="D113" s="39"/>
      <c r="E113" s="39"/>
      <c r="F113" s="31" t="str">
        <f>F9</f>
        <v xml:space="preserve"> </v>
      </c>
      <c r="G113" s="39"/>
      <c r="H113" s="39"/>
      <c r="I113" s="39"/>
      <c r="J113" s="39"/>
      <c r="K113" s="33" t="s">
        <v>23</v>
      </c>
      <c r="L113" s="39"/>
      <c r="M113" s="262" t="str">
        <f>IF(O9="","",O9)</f>
        <v>10.4.2018</v>
      </c>
      <c r="N113" s="262"/>
      <c r="O113" s="262"/>
      <c r="P113" s="262"/>
      <c r="Q113" s="39"/>
      <c r="R113" s="40"/>
    </row>
    <row r="114" spans="2:65" s="1" customFormat="1" ht="6.95" customHeight="1"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40"/>
    </row>
    <row r="115" spans="2:65" s="1" customFormat="1">
      <c r="B115" s="38"/>
      <c r="C115" s="33" t="s">
        <v>25</v>
      </c>
      <c r="D115" s="39"/>
      <c r="E115" s="39"/>
      <c r="F115" s="31" t="str">
        <f>E12</f>
        <v>Ing.Jana Králiková , Nemšová</v>
      </c>
      <c r="G115" s="39"/>
      <c r="H115" s="39"/>
      <c r="I115" s="39"/>
      <c r="J115" s="39"/>
      <c r="K115" s="33" t="s">
        <v>31</v>
      </c>
      <c r="L115" s="39"/>
      <c r="M115" s="219" t="str">
        <f>E18</f>
        <v>Ing.Vavruš</v>
      </c>
      <c r="N115" s="219"/>
      <c r="O115" s="219"/>
      <c r="P115" s="219"/>
      <c r="Q115" s="219"/>
      <c r="R115" s="40"/>
    </row>
    <row r="116" spans="2:65" s="1" customFormat="1" ht="14.45" customHeight="1">
      <c r="B116" s="38"/>
      <c r="C116" s="33" t="s">
        <v>29</v>
      </c>
      <c r="D116" s="39"/>
      <c r="E116" s="39"/>
      <c r="F116" s="31" t="str">
        <f>IF(E15="","",E15)</f>
        <v>Vyplň údaj</v>
      </c>
      <c r="G116" s="39"/>
      <c r="H116" s="39"/>
      <c r="I116" s="39"/>
      <c r="J116" s="39"/>
      <c r="K116" s="33" t="s">
        <v>35</v>
      </c>
      <c r="L116" s="39"/>
      <c r="M116" s="219" t="str">
        <f>E21</f>
        <v>Martinusová Katarína</v>
      </c>
      <c r="N116" s="219"/>
      <c r="O116" s="219"/>
      <c r="P116" s="219"/>
      <c r="Q116" s="219"/>
      <c r="R116" s="40"/>
    </row>
    <row r="117" spans="2:65" s="1" customFormat="1" ht="10.35" customHeight="1"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40"/>
    </row>
    <row r="118" spans="2:65" s="8" customFormat="1" ht="29.25" customHeight="1">
      <c r="B118" s="146"/>
      <c r="C118" s="147" t="s">
        <v>152</v>
      </c>
      <c r="D118" s="148" t="s">
        <v>153</v>
      </c>
      <c r="E118" s="148" t="s">
        <v>60</v>
      </c>
      <c r="F118" s="279" t="s">
        <v>154</v>
      </c>
      <c r="G118" s="279"/>
      <c r="H118" s="279"/>
      <c r="I118" s="279"/>
      <c r="J118" s="148" t="s">
        <v>155</v>
      </c>
      <c r="K118" s="148" t="s">
        <v>156</v>
      </c>
      <c r="L118" s="279" t="s">
        <v>157</v>
      </c>
      <c r="M118" s="279"/>
      <c r="N118" s="279" t="s">
        <v>113</v>
      </c>
      <c r="O118" s="279"/>
      <c r="P118" s="279"/>
      <c r="Q118" s="280"/>
      <c r="R118" s="149"/>
      <c r="T118" s="79" t="s">
        <v>158</v>
      </c>
      <c r="U118" s="80" t="s">
        <v>42</v>
      </c>
      <c r="V118" s="80" t="s">
        <v>159</v>
      </c>
      <c r="W118" s="80" t="s">
        <v>160</v>
      </c>
      <c r="X118" s="80" t="s">
        <v>161</v>
      </c>
      <c r="Y118" s="80" t="s">
        <v>162</v>
      </c>
      <c r="Z118" s="80" t="s">
        <v>163</v>
      </c>
      <c r="AA118" s="81" t="s">
        <v>164</v>
      </c>
    </row>
    <row r="119" spans="2:65" s="1" customFormat="1" ht="29.25" customHeight="1">
      <c r="B119" s="38"/>
      <c r="C119" s="83" t="s">
        <v>110</v>
      </c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01">
        <f>BK119</f>
        <v>0</v>
      </c>
      <c r="O119" s="302"/>
      <c r="P119" s="302"/>
      <c r="Q119" s="302"/>
      <c r="R119" s="40"/>
      <c r="T119" s="82"/>
      <c r="U119" s="54"/>
      <c r="V119" s="54"/>
      <c r="W119" s="150">
        <f>W120+W157</f>
        <v>0</v>
      </c>
      <c r="X119" s="54"/>
      <c r="Y119" s="150">
        <f>Y120+Y157</f>
        <v>0</v>
      </c>
      <c r="Z119" s="54"/>
      <c r="AA119" s="151">
        <f>AA120+AA157</f>
        <v>0</v>
      </c>
      <c r="AT119" s="22" t="s">
        <v>77</v>
      </c>
      <c r="AU119" s="22" t="s">
        <v>115</v>
      </c>
      <c r="BK119" s="152">
        <f>BK120+BK157</f>
        <v>0</v>
      </c>
    </row>
    <row r="120" spans="2:65" s="9" customFormat="1" ht="37.35" customHeight="1">
      <c r="B120" s="153"/>
      <c r="C120" s="154"/>
      <c r="D120" s="155" t="s">
        <v>138</v>
      </c>
      <c r="E120" s="155"/>
      <c r="F120" s="155"/>
      <c r="G120" s="155"/>
      <c r="H120" s="155"/>
      <c r="I120" s="155"/>
      <c r="J120" s="155"/>
      <c r="K120" s="155"/>
      <c r="L120" s="155"/>
      <c r="M120" s="155"/>
      <c r="N120" s="275">
        <f>BK120</f>
        <v>0</v>
      </c>
      <c r="O120" s="303"/>
      <c r="P120" s="303"/>
      <c r="Q120" s="303"/>
      <c r="R120" s="156"/>
      <c r="T120" s="157"/>
      <c r="U120" s="154"/>
      <c r="V120" s="154"/>
      <c r="W120" s="158">
        <f>W121+W148</f>
        <v>0</v>
      </c>
      <c r="X120" s="154"/>
      <c r="Y120" s="158">
        <f>Y121+Y148</f>
        <v>0</v>
      </c>
      <c r="Z120" s="154"/>
      <c r="AA120" s="159">
        <f>AA121+AA148</f>
        <v>0</v>
      </c>
      <c r="AR120" s="160" t="s">
        <v>170</v>
      </c>
      <c r="AT120" s="161" t="s">
        <v>77</v>
      </c>
      <c r="AU120" s="161" t="s">
        <v>78</v>
      </c>
      <c r="AY120" s="160" t="s">
        <v>165</v>
      </c>
      <c r="BK120" s="162">
        <f>BK121+BK148</f>
        <v>0</v>
      </c>
    </row>
    <row r="121" spans="2:65" s="9" customFormat="1" ht="19.899999999999999" customHeight="1">
      <c r="B121" s="153"/>
      <c r="C121" s="154"/>
      <c r="D121" s="163" t="s">
        <v>139</v>
      </c>
      <c r="E121" s="163"/>
      <c r="F121" s="163"/>
      <c r="G121" s="163"/>
      <c r="H121" s="163"/>
      <c r="I121" s="163"/>
      <c r="J121" s="163"/>
      <c r="K121" s="163"/>
      <c r="L121" s="163"/>
      <c r="M121" s="163"/>
      <c r="N121" s="304">
        <f>BK121</f>
        <v>0</v>
      </c>
      <c r="O121" s="305"/>
      <c r="P121" s="305"/>
      <c r="Q121" s="305"/>
      <c r="R121" s="156"/>
      <c r="T121" s="157"/>
      <c r="U121" s="154"/>
      <c r="V121" s="154"/>
      <c r="W121" s="158">
        <f>SUM(W122:W147)</f>
        <v>0</v>
      </c>
      <c r="X121" s="154"/>
      <c r="Y121" s="158">
        <f>SUM(Y122:Y147)</f>
        <v>0</v>
      </c>
      <c r="Z121" s="154"/>
      <c r="AA121" s="159">
        <f>SUM(AA122:AA147)</f>
        <v>0</v>
      </c>
      <c r="AR121" s="160" t="s">
        <v>170</v>
      </c>
      <c r="AT121" s="161" t="s">
        <v>77</v>
      </c>
      <c r="AU121" s="161" t="s">
        <v>84</v>
      </c>
      <c r="AY121" s="160" t="s">
        <v>165</v>
      </c>
      <c r="BK121" s="162">
        <f>SUM(BK122:BK147)</f>
        <v>0</v>
      </c>
    </row>
    <row r="122" spans="2:65" s="1" customFormat="1" ht="25.5" customHeight="1">
      <c r="B122" s="135"/>
      <c r="C122" s="164" t="s">
        <v>84</v>
      </c>
      <c r="D122" s="164" t="s">
        <v>166</v>
      </c>
      <c r="E122" s="165" t="s">
        <v>1372</v>
      </c>
      <c r="F122" s="281" t="s">
        <v>1373</v>
      </c>
      <c r="G122" s="281"/>
      <c r="H122" s="281"/>
      <c r="I122" s="281"/>
      <c r="J122" s="166" t="s">
        <v>399</v>
      </c>
      <c r="K122" s="167">
        <v>3</v>
      </c>
      <c r="L122" s="282">
        <v>0</v>
      </c>
      <c r="M122" s="282"/>
      <c r="N122" s="283">
        <f t="shared" ref="N122:N147" si="5">ROUND(L122*K122,3)</f>
        <v>0</v>
      </c>
      <c r="O122" s="283"/>
      <c r="P122" s="283"/>
      <c r="Q122" s="283"/>
      <c r="R122" s="138"/>
      <c r="T122" s="169" t="s">
        <v>5</v>
      </c>
      <c r="U122" s="47" t="s">
        <v>45</v>
      </c>
      <c r="V122" s="39"/>
      <c r="W122" s="170">
        <f t="shared" ref="W122:W147" si="6">V122*K122</f>
        <v>0</v>
      </c>
      <c r="X122" s="170">
        <v>0</v>
      </c>
      <c r="Y122" s="170">
        <f t="shared" ref="Y122:Y147" si="7">X122*K122</f>
        <v>0</v>
      </c>
      <c r="Z122" s="170">
        <v>0</v>
      </c>
      <c r="AA122" s="171">
        <f t="shared" ref="AA122:AA147" si="8">Z122*K122</f>
        <v>0</v>
      </c>
      <c r="AR122" s="22" t="s">
        <v>1115</v>
      </c>
      <c r="AT122" s="22" t="s">
        <v>166</v>
      </c>
      <c r="AU122" s="22" t="s">
        <v>87</v>
      </c>
      <c r="AY122" s="22" t="s">
        <v>165</v>
      </c>
      <c r="BE122" s="109">
        <f t="shared" ref="BE122:BE147" si="9">IF(U122="základná",N122,0)</f>
        <v>0</v>
      </c>
      <c r="BF122" s="109">
        <f t="shared" ref="BF122:BF147" si="10">IF(U122="znížená",N122,0)</f>
        <v>0</v>
      </c>
      <c r="BG122" s="109">
        <f t="shared" ref="BG122:BG147" si="11">IF(U122="zákl. prenesená",N122,0)</f>
        <v>0</v>
      </c>
      <c r="BH122" s="109">
        <f t="shared" ref="BH122:BH147" si="12">IF(U122="zníž. prenesená",N122,0)</f>
        <v>0</v>
      </c>
      <c r="BI122" s="109">
        <f t="shared" ref="BI122:BI147" si="13">IF(U122="nulová",N122,0)</f>
        <v>0</v>
      </c>
      <c r="BJ122" s="22" t="s">
        <v>87</v>
      </c>
      <c r="BK122" s="172">
        <f t="shared" ref="BK122:BK147" si="14">ROUND(L122*K122,3)</f>
        <v>0</v>
      </c>
      <c r="BL122" s="22" t="s">
        <v>1115</v>
      </c>
      <c r="BM122" s="22" t="s">
        <v>87</v>
      </c>
    </row>
    <row r="123" spans="2:65" s="1" customFormat="1" ht="25.5" customHeight="1">
      <c r="B123" s="135"/>
      <c r="C123" s="204" t="s">
        <v>87</v>
      </c>
      <c r="D123" s="204" t="s">
        <v>376</v>
      </c>
      <c r="E123" s="205" t="s">
        <v>1374</v>
      </c>
      <c r="F123" s="296" t="s">
        <v>1375</v>
      </c>
      <c r="G123" s="296"/>
      <c r="H123" s="296"/>
      <c r="I123" s="296"/>
      <c r="J123" s="206" t="s">
        <v>218</v>
      </c>
      <c r="K123" s="207">
        <v>1</v>
      </c>
      <c r="L123" s="297">
        <v>0</v>
      </c>
      <c r="M123" s="297"/>
      <c r="N123" s="298">
        <f t="shared" si="5"/>
        <v>0</v>
      </c>
      <c r="O123" s="283"/>
      <c r="P123" s="283"/>
      <c r="Q123" s="283"/>
      <c r="R123" s="138"/>
      <c r="T123" s="169" t="s">
        <v>5</v>
      </c>
      <c r="U123" s="47" t="s">
        <v>45</v>
      </c>
      <c r="V123" s="39"/>
      <c r="W123" s="170">
        <f t="shared" si="6"/>
        <v>0</v>
      </c>
      <c r="X123" s="170">
        <v>0</v>
      </c>
      <c r="Y123" s="170">
        <f t="shared" si="7"/>
        <v>0</v>
      </c>
      <c r="Z123" s="170">
        <v>0</v>
      </c>
      <c r="AA123" s="171">
        <f t="shared" si="8"/>
        <v>0</v>
      </c>
      <c r="AR123" s="22" t="s">
        <v>1115</v>
      </c>
      <c r="AT123" s="22" t="s">
        <v>376</v>
      </c>
      <c r="AU123" s="22" t="s">
        <v>87</v>
      </c>
      <c r="AY123" s="22" t="s">
        <v>165</v>
      </c>
      <c r="BE123" s="109">
        <f t="shared" si="9"/>
        <v>0</v>
      </c>
      <c r="BF123" s="109">
        <f t="shared" si="10"/>
        <v>0</v>
      </c>
      <c r="BG123" s="109">
        <f t="shared" si="11"/>
        <v>0</v>
      </c>
      <c r="BH123" s="109">
        <f t="shared" si="12"/>
        <v>0</v>
      </c>
      <c r="BI123" s="109">
        <f t="shared" si="13"/>
        <v>0</v>
      </c>
      <c r="BJ123" s="22" t="s">
        <v>87</v>
      </c>
      <c r="BK123" s="172">
        <f t="shared" si="14"/>
        <v>0</v>
      </c>
      <c r="BL123" s="22" t="s">
        <v>1115</v>
      </c>
      <c r="BM123" s="22" t="s">
        <v>170</v>
      </c>
    </row>
    <row r="124" spans="2:65" s="1" customFormat="1" ht="25.5" customHeight="1">
      <c r="B124" s="135"/>
      <c r="C124" s="164" t="s">
        <v>90</v>
      </c>
      <c r="D124" s="164" t="s">
        <v>166</v>
      </c>
      <c r="E124" s="165" t="s">
        <v>1376</v>
      </c>
      <c r="F124" s="281" t="s">
        <v>1377</v>
      </c>
      <c r="G124" s="281"/>
      <c r="H124" s="281"/>
      <c r="I124" s="281"/>
      <c r="J124" s="166" t="s">
        <v>399</v>
      </c>
      <c r="K124" s="167">
        <v>16</v>
      </c>
      <c r="L124" s="282">
        <v>0</v>
      </c>
      <c r="M124" s="282"/>
      <c r="N124" s="283">
        <f t="shared" si="5"/>
        <v>0</v>
      </c>
      <c r="O124" s="283"/>
      <c r="P124" s="283"/>
      <c r="Q124" s="283"/>
      <c r="R124" s="138"/>
      <c r="T124" s="169" t="s">
        <v>5</v>
      </c>
      <c r="U124" s="47" t="s">
        <v>45</v>
      </c>
      <c r="V124" s="39"/>
      <c r="W124" s="170">
        <f t="shared" si="6"/>
        <v>0</v>
      </c>
      <c r="X124" s="170">
        <v>0</v>
      </c>
      <c r="Y124" s="170">
        <f t="shared" si="7"/>
        <v>0</v>
      </c>
      <c r="Z124" s="170">
        <v>0</v>
      </c>
      <c r="AA124" s="171">
        <f t="shared" si="8"/>
        <v>0</v>
      </c>
      <c r="AR124" s="22" t="s">
        <v>1115</v>
      </c>
      <c r="AT124" s="22" t="s">
        <v>166</v>
      </c>
      <c r="AU124" s="22" t="s">
        <v>87</v>
      </c>
      <c r="AY124" s="22" t="s">
        <v>165</v>
      </c>
      <c r="BE124" s="109">
        <f t="shared" si="9"/>
        <v>0</v>
      </c>
      <c r="BF124" s="109">
        <f t="shared" si="10"/>
        <v>0</v>
      </c>
      <c r="BG124" s="109">
        <f t="shared" si="11"/>
        <v>0</v>
      </c>
      <c r="BH124" s="109">
        <f t="shared" si="12"/>
        <v>0</v>
      </c>
      <c r="BI124" s="109">
        <f t="shared" si="13"/>
        <v>0</v>
      </c>
      <c r="BJ124" s="22" t="s">
        <v>87</v>
      </c>
      <c r="BK124" s="172">
        <f t="shared" si="14"/>
        <v>0</v>
      </c>
      <c r="BL124" s="22" t="s">
        <v>1115</v>
      </c>
      <c r="BM124" s="22" t="s">
        <v>180</v>
      </c>
    </row>
    <row r="125" spans="2:65" s="1" customFormat="1" ht="25.5" customHeight="1">
      <c r="B125" s="135"/>
      <c r="C125" s="204" t="s">
        <v>170</v>
      </c>
      <c r="D125" s="204" t="s">
        <v>376</v>
      </c>
      <c r="E125" s="205" t="s">
        <v>1378</v>
      </c>
      <c r="F125" s="296" t="s">
        <v>1379</v>
      </c>
      <c r="G125" s="296"/>
      <c r="H125" s="296"/>
      <c r="I125" s="296"/>
      <c r="J125" s="206" t="s">
        <v>399</v>
      </c>
      <c r="K125" s="207">
        <v>16</v>
      </c>
      <c r="L125" s="297">
        <v>0</v>
      </c>
      <c r="M125" s="297"/>
      <c r="N125" s="298">
        <f t="shared" si="5"/>
        <v>0</v>
      </c>
      <c r="O125" s="283"/>
      <c r="P125" s="283"/>
      <c r="Q125" s="283"/>
      <c r="R125" s="138"/>
      <c r="T125" s="169" t="s">
        <v>5</v>
      </c>
      <c r="U125" s="47" t="s">
        <v>45</v>
      </c>
      <c r="V125" s="39"/>
      <c r="W125" s="170">
        <f t="shared" si="6"/>
        <v>0</v>
      </c>
      <c r="X125" s="170">
        <v>0</v>
      </c>
      <c r="Y125" s="170">
        <f t="shared" si="7"/>
        <v>0</v>
      </c>
      <c r="Z125" s="170">
        <v>0</v>
      </c>
      <c r="AA125" s="171">
        <f t="shared" si="8"/>
        <v>0</v>
      </c>
      <c r="AR125" s="22" t="s">
        <v>1115</v>
      </c>
      <c r="AT125" s="22" t="s">
        <v>376</v>
      </c>
      <c r="AU125" s="22" t="s">
        <v>87</v>
      </c>
      <c r="AY125" s="22" t="s">
        <v>165</v>
      </c>
      <c r="BE125" s="109">
        <f t="shared" si="9"/>
        <v>0</v>
      </c>
      <c r="BF125" s="109">
        <f t="shared" si="10"/>
        <v>0</v>
      </c>
      <c r="BG125" s="109">
        <f t="shared" si="11"/>
        <v>0</v>
      </c>
      <c r="BH125" s="109">
        <f t="shared" si="12"/>
        <v>0</v>
      </c>
      <c r="BI125" s="109">
        <f t="shared" si="13"/>
        <v>0</v>
      </c>
      <c r="BJ125" s="22" t="s">
        <v>87</v>
      </c>
      <c r="BK125" s="172">
        <f t="shared" si="14"/>
        <v>0</v>
      </c>
      <c r="BL125" s="22" t="s">
        <v>1115</v>
      </c>
      <c r="BM125" s="22" t="s">
        <v>184</v>
      </c>
    </row>
    <row r="126" spans="2:65" s="1" customFormat="1" ht="25.5" customHeight="1">
      <c r="B126" s="135"/>
      <c r="C126" s="164" t="s">
        <v>185</v>
      </c>
      <c r="D126" s="164" t="s">
        <v>166</v>
      </c>
      <c r="E126" s="165" t="s">
        <v>1380</v>
      </c>
      <c r="F126" s="281" t="s">
        <v>1381</v>
      </c>
      <c r="G126" s="281"/>
      <c r="H126" s="281"/>
      <c r="I126" s="281"/>
      <c r="J126" s="166" t="s">
        <v>399</v>
      </c>
      <c r="K126" s="167">
        <v>10</v>
      </c>
      <c r="L126" s="282">
        <v>0</v>
      </c>
      <c r="M126" s="282"/>
      <c r="N126" s="283">
        <f t="shared" si="5"/>
        <v>0</v>
      </c>
      <c r="O126" s="283"/>
      <c r="P126" s="283"/>
      <c r="Q126" s="283"/>
      <c r="R126" s="138"/>
      <c r="T126" s="169" t="s">
        <v>5</v>
      </c>
      <c r="U126" s="47" t="s">
        <v>45</v>
      </c>
      <c r="V126" s="39"/>
      <c r="W126" s="170">
        <f t="shared" si="6"/>
        <v>0</v>
      </c>
      <c r="X126" s="170">
        <v>0</v>
      </c>
      <c r="Y126" s="170">
        <f t="shared" si="7"/>
        <v>0</v>
      </c>
      <c r="Z126" s="170">
        <v>0</v>
      </c>
      <c r="AA126" s="171">
        <f t="shared" si="8"/>
        <v>0</v>
      </c>
      <c r="AR126" s="22" t="s">
        <v>1115</v>
      </c>
      <c r="AT126" s="22" t="s">
        <v>166</v>
      </c>
      <c r="AU126" s="22" t="s">
        <v>87</v>
      </c>
      <c r="AY126" s="22" t="s">
        <v>165</v>
      </c>
      <c r="BE126" s="109">
        <f t="shared" si="9"/>
        <v>0</v>
      </c>
      <c r="BF126" s="109">
        <f t="shared" si="10"/>
        <v>0</v>
      </c>
      <c r="BG126" s="109">
        <f t="shared" si="11"/>
        <v>0</v>
      </c>
      <c r="BH126" s="109">
        <f t="shared" si="12"/>
        <v>0</v>
      </c>
      <c r="BI126" s="109">
        <f t="shared" si="13"/>
        <v>0</v>
      </c>
      <c r="BJ126" s="22" t="s">
        <v>87</v>
      </c>
      <c r="BK126" s="172">
        <f t="shared" si="14"/>
        <v>0</v>
      </c>
      <c r="BL126" s="22" t="s">
        <v>1115</v>
      </c>
      <c r="BM126" s="22" t="s">
        <v>188</v>
      </c>
    </row>
    <row r="127" spans="2:65" s="1" customFormat="1" ht="25.5" customHeight="1">
      <c r="B127" s="135"/>
      <c r="C127" s="164" t="s">
        <v>180</v>
      </c>
      <c r="D127" s="164" t="s">
        <v>166</v>
      </c>
      <c r="E127" s="165" t="s">
        <v>1382</v>
      </c>
      <c r="F127" s="281" t="s">
        <v>1383</v>
      </c>
      <c r="G127" s="281"/>
      <c r="H127" s="281"/>
      <c r="I127" s="281"/>
      <c r="J127" s="166" t="s">
        <v>218</v>
      </c>
      <c r="K127" s="167">
        <v>4</v>
      </c>
      <c r="L127" s="282">
        <v>0</v>
      </c>
      <c r="M127" s="282"/>
      <c r="N127" s="283">
        <f t="shared" si="5"/>
        <v>0</v>
      </c>
      <c r="O127" s="283"/>
      <c r="P127" s="283"/>
      <c r="Q127" s="283"/>
      <c r="R127" s="138"/>
      <c r="T127" s="169" t="s">
        <v>5</v>
      </c>
      <c r="U127" s="47" t="s">
        <v>45</v>
      </c>
      <c r="V127" s="39"/>
      <c r="W127" s="170">
        <f t="shared" si="6"/>
        <v>0</v>
      </c>
      <c r="X127" s="170">
        <v>0</v>
      </c>
      <c r="Y127" s="170">
        <f t="shared" si="7"/>
        <v>0</v>
      </c>
      <c r="Z127" s="170">
        <v>0</v>
      </c>
      <c r="AA127" s="171">
        <f t="shared" si="8"/>
        <v>0</v>
      </c>
      <c r="AR127" s="22" t="s">
        <v>1115</v>
      </c>
      <c r="AT127" s="22" t="s">
        <v>166</v>
      </c>
      <c r="AU127" s="22" t="s">
        <v>87</v>
      </c>
      <c r="AY127" s="22" t="s">
        <v>165</v>
      </c>
      <c r="BE127" s="109">
        <f t="shared" si="9"/>
        <v>0</v>
      </c>
      <c r="BF127" s="109">
        <f t="shared" si="10"/>
        <v>0</v>
      </c>
      <c r="BG127" s="109">
        <f t="shared" si="11"/>
        <v>0</v>
      </c>
      <c r="BH127" s="109">
        <f t="shared" si="12"/>
        <v>0</v>
      </c>
      <c r="BI127" s="109">
        <f t="shared" si="13"/>
        <v>0</v>
      </c>
      <c r="BJ127" s="22" t="s">
        <v>87</v>
      </c>
      <c r="BK127" s="172">
        <f t="shared" si="14"/>
        <v>0</v>
      </c>
      <c r="BL127" s="22" t="s">
        <v>1115</v>
      </c>
      <c r="BM127" s="22" t="s">
        <v>191</v>
      </c>
    </row>
    <row r="128" spans="2:65" s="1" customFormat="1" ht="25.5" customHeight="1">
      <c r="B128" s="135"/>
      <c r="C128" s="164" t="s">
        <v>192</v>
      </c>
      <c r="D128" s="164" t="s">
        <v>166</v>
      </c>
      <c r="E128" s="165" t="s">
        <v>1384</v>
      </c>
      <c r="F128" s="281" t="s">
        <v>1181</v>
      </c>
      <c r="G128" s="281"/>
      <c r="H128" s="281"/>
      <c r="I128" s="281"/>
      <c r="J128" s="166" t="s">
        <v>218</v>
      </c>
      <c r="K128" s="167">
        <v>2</v>
      </c>
      <c r="L128" s="282">
        <v>0</v>
      </c>
      <c r="M128" s="282"/>
      <c r="N128" s="283">
        <f t="shared" si="5"/>
        <v>0</v>
      </c>
      <c r="O128" s="283"/>
      <c r="P128" s="283"/>
      <c r="Q128" s="283"/>
      <c r="R128" s="138"/>
      <c r="T128" s="169" t="s">
        <v>5</v>
      </c>
      <c r="U128" s="47" t="s">
        <v>45</v>
      </c>
      <c r="V128" s="39"/>
      <c r="W128" s="170">
        <f t="shared" si="6"/>
        <v>0</v>
      </c>
      <c r="X128" s="170">
        <v>0</v>
      </c>
      <c r="Y128" s="170">
        <f t="shared" si="7"/>
        <v>0</v>
      </c>
      <c r="Z128" s="170">
        <v>0</v>
      </c>
      <c r="AA128" s="171">
        <f t="shared" si="8"/>
        <v>0</v>
      </c>
      <c r="AR128" s="22" t="s">
        <v>1115</v>
      </c>
      <c r="AT128" s="22" t="s">
        <v>166</v>
      </c>
      <c r="AU128" s="22" t="s">
        <v>87</v>
      </c>
      <c r="AY128" s="22" t="s">
        <v>165</v>
      </c>
      <c r="BE128" s="109">
        <f t="shared" si="9"/>
        <v>0</v>
      </c>
      <c r="BF128" s="109">
        <f t="shared" si="10"/>
        <v>0</v>
      </c>
      <c r="BG128" s="109">
        <f t="shared" si="11"/>
        <v>0</v>
      </c>
      <c r="BH128" s="109">
        <f t="shared" si="12"/>
        <v>0</v>
      </c>
      <c r="BI128" s="109">
        <f t="shared" si="13"/>
        <v>0</v>
      </c>
      <c r="BJ128" s="22" t="s">
        <v>87</v>
      </c>
      <c r="BK128" s="172">
        <f t="shared" si="14"/>
        <v>0</v>
      </c>
      <c r="BL128" s="22" t="s">
        <v>1115</v>
      </c>
      <c r="BM128" s="22" t="s">
        <v>196</v>
      </c>
    </row>
    <row r="129" spans="2:65" s="1" customFormat="1" ht="16.5" customHeight="1">
      <c r="B129" s="135"/>
      <c r="C129" s="164" t="s">
        <v>184</v>
      </c>
      <c r="D129" s="164" t="s">
        <v>166</v>
      </c>
      <c r="E129" s="165" t="s">
        <v>1385</v>
      </c>
      <c r="F129" s="281" t="s">
        <v>1386</v>
      </c>
      <c r="G129" s="281"/>
      <c r="H129" s="281"/>
      <c r="I129" s="281"/>
      <c r="J129" s="166" t="s">
        <v>218</v>
      </c>
      <c r="K129" s="167">
        <v>1</v>
      </c>
      <c r="L129" s="282">
        <v>0</v>
      </c>
      <c r="M129" s="282"/>
      <c r="N129" s="283">
        <f t="shared" si="5"/>
        <v>0</v>
      </c>
      <c r="O129" s="283"/>
      <c r="P129" s="283"/>
      <c r="Q129" s="283"/>
      <c r="R129" s="138"/>
      <c r="T129" s="169" t="s">
        <v>5</v>
      </c>
      <c r="U129" s="47" t="s">
        <v>45</v>
      </c>
      <c r="V129" s="39"/>
      <c r="W129" s="170">
        <f t="shared" si="6"/>
        <v>0</v>
      </c>
      <c r="X129" s="170">
        <v>0</v>
      </c>
      <c r="Y129" s="170">
        <f t="shared" si="7"/>
        <v>0</v>
      </c>
      <c r="Z129" s="170">
        <v>0</v>
      </c>
      <c r="AA129" s="171">
        <f t="shared" si="8"/>
        <v>0</v>
      </c>
      <c r="AR129" s="22" t="s">
        <v>1115</v>
      </c>
      <c r="AT129" s="22" t="s">
        <v>166</v>
      </c>
      <c r="AU129" s="22" t="s">
        <v>87</v>
      </c>
      <c r="AY129" s="22" t="s">
        <v>165</v>
      </c>
      <c r="BE129" s="109">
        <f t="shared" si="9"/>
        <v>0</v>
      </c>
      <c r="BF129" s="109">
        <f t="shared" si="10"/>
        <v>0</v>
      </c>
      <c r="BG129" s="109">
        <f t="shared" si="11"/>
        <v>0</v>
      </c>
      <c r="BH129" s="109">
        <f t="shared" si="12"/>
        <v>0</v>
      </c>
      <c r="BI129" s="109">
        <f t="shared" si="13"/>
        <v>0</v>
      </c>
      <c r="BJ129" s="22" t="s">
        <v>87</v>
      </c>
      <c r="BK129" s="172">
        <f t="shared" si="14"/>
        <v>0</v>
      </c>
      <c r="BL129" s="22" t="s">
        <v>1115</v>
      </c>
      <c r="BM129" s="22" t="s">
        <v>199</v>
      </c>
    </row>
    <row r="130" spans="2:65" s="1" customFormat="1" ht="25.5" customHeight="1">
      <c r="B130" s="135"/>
      <c r="C130" s="204" t="s">
        <v>200</v>
      </c>
      <c r="D130" s="204" t="s">
        <v>376</v>
      </c>
      <c r="E130" s="205" t="s">
        <v>1387</v>
      </c>
      <c r="F130" s="296" t="s">
        <v>1388</v>
      </c>
      <c r="G130" s="296"/>
      <c r="H130" s="296"/>
      <c r="I130" s="296"/>
      <c r="J130" s="206" t="s">
        <v>218</v>
      </c>
      <c r="K130" s="207">
        <v>1</v>
      </c>
      <c r="L130" s="297">
        <v>0</v>
      </c>
      <c r="M130" s="297"/>
      <c r="N130" s="298">
        <f t="shared" si="5"/>
        <v>0</v>
      </c>
      <c r="O130" s="283"/>
      <c r="P130" s="283"/>
      <c r="Q130" s="283"/>
      <c r="R130" s="138"/>
      <c r="T130" s="169" t="s">
        <v>5</v>
      </c>
      <c r="U130" s="47" t="s">
        <v>45</v>
      </c>
      <c r="V130" s="39"/>
      <c r="W130" s="170">
        <f t="shared" si="6"/>
        <v>0</v>
      </c>
      <c r="X130" s="170">
        <v>0</v>
      </c>
      <c r="Y130" s="170">
        <f t="shared" si="7"/>
        <v>0</v>
      </c>
      <c r="Z130" s="170">
        <v>0</v>
      </c>
      <c r="AA130" s="171">
        <f t="shared" si="8"/>
        <v>0</v>
      </c>
      <c r="AR130" s="22" t="s">
        <v>1115</v>
      </c>
      <c r="AT130" s="22" t="s">
        <v>376</v>
      </c>
      <c r="AU130" s="22" t="s">
        <v>87</v>
      </c>
      <c r="AY130" s="22" t="s">
        <v>165</v>
      </c>
      <c r="BE130" s="109">
        <f t="shared" si="9"/>
        <v>0</v>
      </c>
      <c r="BF130" s="109">
        <f t="shared" si="10"/>
        <v>0</v>
      </c>
      <c r="BG130" s="109">
        <f t="shared" si="11"/>
        <v>0</v>
      </c>
      <c r="BH130" s="109">
        <f t="shared" si="12"/>
        <v>0</v>
      </c>
      <c r="BI130" s="109">
        <f t="shared" si="13"/>
        <v>0</v>
      </c>
      <c r="BJ130" s="22" t="s">
        <v>87</v>
      </c>
      <c r="BK130" s="172">
        <f t="shared" si="14"/>
        <v>0</v>
      </c>
      <c r="BL130" s="22" t="s">
        <v>1115</v>
      </c>
      <c r="BM130" s="22" t="s">
        <v>203</v>
      </c>
    </row>
    <row r="131" spans="2:65" s="1" customFormat="1" ht="25.5" customHeight="1">
      <c r="B131" s="135"/>
      <c r="C131" s="164" t="s">
        <v>188</v>
      </c>
      <c r="D131" s="164" t="s">
        <v>166</v>
      </c>
      <c r="E131" s="165" t="s">
        <v>1389</v>
      </c>
      <c r="F131" s="281" t="s">
        <v>1390</v>
      </c>
      <c r="G131" s="281"/>
      <c r="H131" s="281"/>
      <c r="I131" s="281"/>
      <c r="J131" s="166" t="s">
        <v>218</v>
      </c>
      <c r="K131" s="167">
        <v>18</v>
      </c>
      <c r="L131" s="282">
        <v>0</v>
      </c>
      <c r="M131" s="282"/>
      <c r="N131" s="283">
        <f t="shared" si="5"/>
        <v>0</v>
      </c>
      <c r="O131" s="283"/>
      <c r="P131" s="283"/>
      <c r="Q131" s="283"/>
      <c r="R131" s="138"/>
      <c r="T131" s="169" t="s">
        <v>5</v>
      </c>
      <c r="U131" s="47" t="s">
        <v>45</v>
      </c>
      <c r="V131" s="39"/>
      <c r="W131" s="170">
        <f t="shared" si="6"/>
        <v>0</v>
      </c>
      <c r="X131" s="170">
        <v>0</v>
      </c>
      <c r="Y131" s="170">
        <f t="shared" si="7"/>
        <v>0</v>
      </c>
      <c r="Z131" s="170">
        <v>0</v>
      </c>
      <c r="AA131" s="171">
        <f t="shared" si="8"/>
        <v>0</v>
      </c>
      <c r="AR131" s="22" t="s">
        <v>1115</v>
      </c>
      <c r="AT131" s="22" t="s">
        <v>166</v>
      </c>
      <c r="AU131" s="22" t="s">
        <v>87</v>
      </c>
      <c r="AY131" s="22" t="s">
        <v>165</v>
      </c>
      <c r="BE131" s="109">
        <f t="shared" si="9"/>
        <v>0</v>
      </c>
      <c r="BF131" s="109">
        <f t="shared" si="10"/>
        <v>0</v>
      </c>
      <c r="BG131" s="109">
        <f t="shared" si="11"/>
        <v>0</v>
      </c>
      <c r="BH131" s="109">
        <f t="shared" si="12"/>
        <v>0</v>
      </c>
      <c r="BI131" s="109">
        <f t="shared" si="13"/>
        <v>0</v>
      </c>
      <c r="BJ131" s="22" t="s">
        <v>87</v>
      </c>
      <c r="BK131" s="172">
        <f t="shared" si="14"/>
        <v>0</v>
      </c>
      <c r="BL131" s="22" t="s">
        <v>1115</v>
      </c>
      <c r="BM131" s="22" t="s">
        <v>10</v>
      </c>
    </row>
    <row r="132" spans="2:65" s="1" customFormat="1" ht="16.5" customHeight="1">
      <c r="B132" s="135"/>
      <c r="C132" s="204" t="s">
        <v>215</v>
      </c>
      <c r="D132" s="204" t="s">
        <v>376</v>
      </c>
      <c r="E132" s="205" t="s">
        <v>1391</v>
      </c>
      <c r="F132" s="296" t="s">
        <v>1392</v>
      </c>
      <c r="G132" s="296"/>
      <c r="H132" s="296"/>
      <c r="I132" s="296"/>
      <c r="J132" s="206" t="s">
        <v>508</v>
      </c>
      <c r="K132" s="207">
        <v>18</v>
      </c>
      <c r="L132" s="297">
        <v>0</v>
      </c>
      <c r="M132" s="297"/>
      <c r="N132" s="298">
        <f t="shared" si="5"/>
        <v>0</v>
      </c>
      <c r="O132" s="283"/>
      <c r="P132" s="283"/>
      <c r="Q132" s="283"/>
      <c r="R132" s="138"/>
      <c r="T132" s="169" t="s">
        <v>5</v>
      </c>
      <c r="U132" s="47" t="s">
        <v>45</v>
      </c>
      <c r="V132" s="39"/>
      <c r="W132" s="170">
        <f t="shared" si="6"/>
        <v>0</v>
      </c>
      <c r="X132" s="170">
        <v>0</v>
      </c>
      <c r="Y132" s="170">
        <f t="shared" si="7"/>
        <v>0</v>
      </c>
      <c r="Z132" s="170">
        <v>0</v>
      </c>
      <c r="AA132" s="171">
        <f t="shared" si="8"/>
        <v>0</v>
      </c>
      <c r="AR132" s="22" t="s">
        <v>1115</v>
      </c>
      <c r="AT132" s="22" t="s">
        <v>376</v>
      </c>
      <c r="AU132" s="22" t="s">
        <v>87</v>
      </c>
      <c r="AY132" s="22" t="s">
        <v>165</v>
      </c>
      <c r="BE132" s="109">
        <f t="shared" si="9"/>
        <v>0</v>
      </c>
      <c r="BF132" s="109">
        <f t="shared" si="10"/>
        <v>0</v>
      </c>
      <c r="BG132" s="109">
        <f t="shared" si="11"/>
        <v>0</v>
      </c>
      <c r="BH132" s="109">
        <f t="shared" si="12"/>
        <v>0</v>
      </c>
      <c r="BI132" s="109">
        <f t="shared" si="13"/>
        <v>0</v>
      </c>
      <c r="BJ132" s="22" t="s">
        <v>87</v>
      </c>
      <c r="BK132" s="172">
        <f t="shared" si="14"/>
        <v>0</v>
      </c>
      <c r="BL132" s="22" t="s">
        <v>1115</v>
      </c>
      <c r="BM132" s="22" t="s">
        <v>219</v>
      </c>
    </row>
    <row r="133" spans="2:65" s="1" customFormat="1" ht="25.5" customHeight="1">
      <c r="B133" s="135"/>
      <c r="C133" s="164" t="s">
        <v>191</v>
      </c>
      <c r="D133" s="164" t="s">
        <v>166</v>
      </c>
      <c r="E133" s="165" t="s">
        <v>1393</v>
      </c>
      <c r="F133" s="281" t="s">
        <v>1394</v>
      </c>
      <c r="G133" s="281"/>
      <c r="H133" s="281"/>
      <c r="I133" s="281"/>
      <c r="J133" s="166" t="s">
        <v>399</v>
      </c>
      <c r="K133" s="167">
        <v>2</v>
      </c>
      <c r="L133" s="282">
        <v>0</v>
      </c>
      <c r="M133" s="282"/>
      <c r="N133" s="283">
        <f t="shared" si="5"/>
        <v>0</v>
      </c>
      <c r="O133" s="283"/>
      <c r="P133" s="283"/>
      <c r="Q133" s="283"/>
      <c r="R133" s="138"/>
      <c r="T133" s="169" t="s">
        <v>5</v>
      </c>
      <c r="U133" s="47" t="s">
        <v>45</v>
      </c>
      <c r="V133" s="39"/>
      <c r="W133" s="170">
        <f t="shared" si="6"/>
        <v>0</v>
      </c>
      <c r="X133" s="170">
        <v>0</v>
      </c>
      <c r="Y133" s="170">
        <f t="shared" si="7"/>
        <v>0</v>
      </c>
      <c r="Z133" s="170">
        <v>0</v>
      </c>
      <c r="AA133" s="171">
        <f t="shared" si="8"/>
        <v>0</v>
      </c>
      <c r="AR133" s="22" t="s">
        <v>1115</v>
      </c>
      <c r="AT133" s="22" t="s">
        <v>166</v>
      </c>
      <c r="AU133" s="22" t="s">
        <v>87</v>
      </c>
      <c r="AY133" s="22" t="s">
        <v>165</v>
      </c>
      <c r="BE133" s="109">
        <f t="shared" si="9"/>
        <v>0</v>
      </c>
      <c r="BF133" s="109">
        <f t="shared" si="10"/>
        <v>0</v>
      </c>
      <c r="BG133" s="109">
        <f t="shared" si="11"/>
        <v>0</v>
      </c>
      <c r="BH133" s="109">
        <f t="shared" si="12"/>
        <v>0</v>
      </c>
      <c r="BI133" s="109">
        <f t="shared" si="13"/>
        <v>0</v>
      </c>
      <c r="BJ133" s="22" t="s">
        <v>87</v>
      </c>
      <c r="BK133" s="172">
        <f t="shared" si="14"/>
        <v>0</v>
      </c>
      <c r="BL133" s="22" t="s">
        <v>1115</v>
      </c>
      <c r="BM133" s="22" t="s">
        <v>222</v>
      </c>
    </row>
    <row r="134" spans="2:65" s="1" customFormat="1" ht="38.25" customHeight="1">
      <c r="B134" s="135"/>
      <c r="C134" s="204" t="s">
        <v>224</v>
      </c>
      <c r="D134" s="204" t="s">
        <v>376</v>
      </c>
      <c r="E134" s="205" t="s">
        <v>1395</v>
      </c>
      <c r="F134" s="296" t="s">
        <v>1396</v>
      </c>
      <c r="G134" s="296"/>
      <c r="H134" s="296"/>
      <c r="I134" s="296"/>
      <c r="J134" s="206" t="s">
        <v>218</v>
      </c>
      <c r="K134" s="207">
        <v>2</v>
      </c>
      <c r="L134" s="297">
        <v>0</v>
      </c>
      <c r="M134" s="297"/>
      <c r="N134" s="298">
        <f t="shared" si="5"/>
        <v>0</v>
      </c>
      <c r="O134" s="283"/>
      <c r="P134" s="283"/>
      <c r="Q134" s="283"/>
      <c r="R134" s="138"/>
      <c r="T134" s="169" t="s">
        <v>5</v>
      </c>
      <c r="U134" s="47" t="s">
        <v>45</v>
      </c>
      <c r="V134" s="39"/>
      <c r="W134" s="170">
        <f t="shared" si="6"/>
        <v>0</v>
      </c>
      <c r="X134" s="170">
        <v>0</v>
      </c>
      <c r="Y134" s="170">
        <f t="shared" si="7"/>
        <v>0</v>
      </c>
      <c r="Z134" s="170">
        <v>0</v>
      </c>
      <c r="AA134" s="171">
        <f t="shared" si="8"/>
        <v>0</v>
      </c>
      <c r="AR134" s="22" t="s">
        <v>1115</v>
      </c>
      <c r="AT134" s="22" t="s">
        <v>376</v>
      </c>
      <c r="AU134" s="22" t="s">
        <v>87</v>
      </c>
      <c r="AY134" s="22" t="s">
        <v>165</v>
      </c>
      <c r="BE134" s="109">
        <f t="shared" si="9"/>
        <v>0</v>
      </c>
      <c r="BF134" s="109">
        <f t="shared" si="10"/>
        <v>0</v>
      </c>
      <c r="BG134" s="109">
        <f t="shared" si="11"/>
        <v>0</v>
      </c>
      <c r="BH134" s="109">
        <f t="shared" si="12"/>
        <v>0</v>
      </c>
      <c r="BI134" s="109">
        <f t="shared" si="13"/>
        <v>0</v>
      </c>
      <c r="BJ134" s="22" t="s">
        <v>87</v>
      </c>
      <c r="BK134" s="172">
        <f t="shared" si="14"/>
        <v>0</v>
      </c>
      <c r="BL134" s="22" t="s">
        <v>1115</v>
      </c>
      <c r="BM134" s="22" t="s">
        <v>228</v>
      </c>
    </row>
    <row r="135" spans="2:65" s="1" customFormat="1" ht="25.5" customHeight="1">
      <c r="B135" s="135"/>
      <c r="C135" s="164" t="s">
        <v>196</v>
      </c>
      <c r="D135" s="164" t="s">
        <v>166</v>
      </c>
      <c r="E135" s="165" t="s">
        <v>1397</v>
      </c>
      <c r="F135" s="281" t="s">
        <v>1398</v>
      </c>
      <c r="G135" s="281"/>
      <c r="H135" s="281"/>
      <c r="I135" s="281"/>
      <c r="J135" s="166" t="s">
        <v>218</v>
      </c>
      <c r="K135" s="167">
        <v>2</v>
      </c>
      <c r="L135" s="282">
        <v>0</v>
      </c>
      <c r="M135" s="282"/>
      <c r="N135" s="283">
        <f t="shared" si="5"/>
        <v>0</v>
      </c>
      <c r="O135" s="283"/>
      <c r="P135" s="283"/>
      <c r="Q135" s="283"/>
      <c r="R135" s="138"/>
      <c r="T135" s="169" t="s">
        <v>5</v>
      </c>
      <c r="U135" s="47" t="s">
        <v>45</v>
      </c>
      <c r="V135" s="39"/>
      <c r="W135" s="170">
        <f t="shared" si="6"/>
        <v>0</v>
      </c>
      <c r="X135" s="170">
        <v>0</v>
      </c>
      <c r="Y135" s="170">
        <f t="shared" si="7"/>
        <v>0</v>
      </c>
      <c r="Z135" s="170">
        <v>0</v>
      </c>
      <c r="AA135" s="171">
        <f t="shared" si="8"/>
        <v>0</v>
      </c>
      <c r="AR135" s="22" t="s">
        <v>1115</v>
      </c>
      <c r="AT135" s="22" t="s">
        <v>166</v>
      </c>
      <c r="AU135" s="22" t="s">
        <v>87</v>
      </c>
      <c r="AY135" s="22" t="s">
        <v>165</v>
      </c>
      <c r="BE135" s="109">
        <f t="shared" si="9"/>
        <v>0</v>
      </c>
      <c r="BF135" s="109">
        <f t="shared" si="10"/>
        <v>0</v>
      </c>
      <c r="BG135" s="109">
        <f t="shared" si="11"/>
        <v>0</v>
      </c>
      <c r="BH135" s="109">
        <f t="shared" si="12"/>
        <v>0</v>
      </c>
      <c r="BI135" s="109">
        <f t="shared" si="13"/>
        <v>0</v>
      </c>
      <c r="BJ135" s="22" t="s">
        <v>87</v>
      </c>
      <c r="BK135" s="172">
        <f t="shared" si="14"/>
        <v>0</v>
      </c>
      <c r="BL135" s="22" t="s">
        <v>1115</v>
      </c>
      <c r="BM135" s="22" t="s">
        <v>234</v>
      </c>
    </row>
    <row r="136" spans="2:65" s="1" customFormat="1" ht="25.5" customHeight="1">
      <c r="B136" s="135"/>
      <c r="C136" s="204" t="s">
        <v>235</v>
      </c>
      <c r="D136" s="204" t="s">
        <v>376</v>
      </c>
      <c r="E136" s="205" t="s">
        <v>1399</v>
      </c>
      <c r="F136" s="296" t="s">
        <v>1400</v>
      </c>
      <c r="G136" s="296"/>
      <c r="H136" s="296"/>
      <c r="I136" s="296"/>
      <c r="J136" s="206" t="s">
        <v>218</v>
      </c>
      <c r="K136" s="207">
        <v>2</v>
      </c>
      <c r="L136" s="297">
        <v>0</v>
      </c>
      <c r="M136" s="297"/>
      <c r="N136" s="298">
        <f t="shared" si="5"/>
        <v>0</v>
      </c>
      <c r="O136" s="283"/>
      <c r="P136" s="283"/>
      <c r="Q136" s="283"/>
      <c r="R136" s="138"/>
      <c r="T136" s="169" t="s">
        <v>5</v>
      </c>
      <c r="U136" s="47" t="s">
        <v>45</v>
      </c>
      <c r="V136" s="39"/>
      <c r="W136" s="170">
        <f t="shared" si="6"/>
        <v>0</v>
      </c>
      <c r="X136" s="170">
        <v>0</v>
      </c>
      <c r="Y136" s="170">
        <f t="shared" si="7"/>
        <v>0</v>
      </c>
      <c r="Z136" s="170">
        <v>0</v>
      </c>
      <c r="AA136" s="171">
        <f t="shared" si="8"/>
        <v>0</v>
      </c>
      <c r="AR136" s="22" t="s">
        <v>1115</v>
      </c>
      <c r="AT136" s="22" t="s">
        <v>376</v>
      </c>
      <c r="AU136" s="22" t="s">
        <v>87</v>
      </c>
      <c r="AY136" s="22" t="s">
        <v>165</v>
      </c>
      <c r="BE136" s="109">
        <f t="shared" si="9"/>
        <v>0</v>
      </c>
      <c r="BF136" s="109">
        <f t="shared" si="10"/>
        <v>0</v>
      </c>
      <c r="BG136" s="109">
        <f t="shared" si="11"/>
        <v>0</v>
      </c>
      <c r="BH136" s="109">
        <f t="shared" si="12"/>
        <v>0</v>
      </c>
      <c r="BI136" s="109">
        <f t="shared" si="13"/>
        <v>0</v>
      </c>
      <c r="BJ136" s="22" t="s">
        <v>87</v>
      </c>
      <c r="BK136" s="172">
        <f t="shared" si="14"/>
        <v>0</v>
      </c>
      <c r="BL136" s="22" t="s">
        <v>1115</v>
      </c>
      <c r="BM136" s="22" t="s">
        <v>238</v>
      </c>
    </row>
    <row r="137" spans="2:65" s="1" customFormat="1" ht="25.5" customHeight="1">
      <c r="B137" s="135"/>
      <c r="C137" s="164" t="s">
        <v>199</v>
      </c>
      <c r="D137" s="164" t="s">
        <v>166</v>
      </c>
      <c r="E137" s="165" t="s">
        <v>1401</v>
      </c>
      <c r="F137" s="281" t="s">
        <v>1402</v>
      </c>
      <c r="G137" s="281"/>
      <c r="H137" s="281"/>
      <c r="I137" s="281"/>
      <c r="J137" s="166" t="s">
        <v>399</v>
      </c>
      <c r="K137" s="167">
        <v>16</v>
      </c>
      <c r="L137" s="282">
        <v>0</v>
      </c>
      <c r="M137" s="282"/>
      <c r="N137" s="283">
        <f t="shared" si="5"/>
        <v>0</v>
      </c>
      <c r="O137" s="283"/>
      <c r="P137" s="283"/>
      <c r="Q137" s="283"/>
      <c r="R137" s="138"/>
      <c r="T137" s="169" t="s">
        <v>5</v>
      </c>
      <c r="U137" s="47" t="s">
        <v>45</v>
      </c>
      <c r="V137" s="39"/>
      <c r="W137" s="170">
        <f t="shared" si="6"/>
        <v>0</v>
      </c>
      <c r="X137" s="170">
        <v>0</v>
      </c>
      <c r="Y137" s="170">
        <f t="shared" si="7"/>
        <v>0</v>
      </c>
      <c r="Z137" s="170">
        <v>0</v>
      </c>
      <c r="AA137" s="171">
        <f t="shared" si="8"/>
        <v>0</v>
      </c>
      <c r="AR137" s="22" t="s">
        <v>1115</v>
      </c>
      <c r="AT137" s="22" t="s">
        <v>166</v>
      </c>
      <c r="AU137" s="22" t="s">
        <v>87</v>
      </c>
      <c r="AY137" s="22" t="s">
        <v>165</v>
      </c>
      <c r="BE137" s="109">
        <f t="shared" si="9"/>
        <v>0</v>
      </c>
      <c r="BF137" s="109">
        <f t="shared" si="10"/>
        <v>0</v>
      </c>
      <c r="BG137" s="109">
        <f t="shared" si="11"/>
        <v>0</v>
      </c>
      <c r="BH137" s="109">
        <f t="shared" si="12"/>
        <v>0</v>
      </c>
      <c r="BI137" s="109">
        <f t="shared" si="13"/>
        <v>0</v>
      </c>
      <c r="BJ137" s="22" t="s">
        <v>87</v>
      </c>
      <c r="BK137" s="172">
        <f t="shared" si="14"/>
        <v>0</v>
      </c>
      <c r="BL137" s="22" t="s">
        <v>1115</v>
      </c>
      <c r="BM137" s="22" t="s">
        <v>242</v>
      </c>
    </row>
    <row r="138" spans="2:65" s="1" customFormat="1" ht="16.5" customHeight="1">
      <c r="B138" s="135"/>
      <c r="C138" s="204" t="s">
        <v>244</v>
      </c>
      <c r="D138" s="204" t="s">
        <v>376</v>
      </c>
      <c r="E138" s="205" t="s">
        <v>1403</v>
      </c>
      <c r="F138" s="296" t="s">
        <v>1404</v>
      </c>
      <c r="G138" s="296"/>
      <c r="H138" s="296"/>
      <c r="I138" s="296"/>
      <c r="J138" s="206" t="s">
        <v>399</v>
      </c>
      <c r="K138" s="207">
        <v>16</v>
      </c>
      <c r="L138" s="297">
        <v>0</v>
      </c>
      <c r="M138" s="297"/>
      <c r="N138" s="298">
        <f t="shared" si="5"/>
        <v>0</v>
      </c>
      <c r="O138" s="283"/>
      <c r="P138" s="283"/>
      <c r="Q138" s="283"/>
      <c r="R138" s="138"/>
      <c r="T138" s="169" t="s">
        <v>5</v>
      </c>
      <c r="U138" s="47" t="s">
        <v>45</v>
      </c>
      <c r="V138" s="39"/>
      <c r="W138" s="170">
        <f t="shared" si="6"/>
        <v>0</v>
      </c>
      <c r="X138" s="170">
        <v>0</v>
      </c>
      <c r="Y138" s="170">
        <f t="shared" si="7"/>
        <v>0</v>
      </c>
      <c r="Z138" s="170">
        <v>0</v>
      </c>
      <c r="AA138" s="171">
        <f t="shared" si="8"/>
        <v>0</v>
      </c>
      <c r="AR138" s="22" t="s">
        <v>1115</v>
      </c>
      <c r="AT138" s="22" t="s">
        <v>376</v>
      </c>
      <c r="AU138" s="22" t="s">
        <v>87</v>
      </c>
      <c r="AY138" s="22" t="s">
        <v>165</v>
      </c>
      <c r="BE138" s="109">
        <f t="shared" si="9"/>
        <v>0</v>
      </c>
      <c r="BF138" s="109">
        <f t="shared" si="10"/>
        <v>0</v>
      </c>
      <c r="BG138" s="109">
        <f t="shared" si="11"/>
        <v>0</v>
      </c>
      <c r="BH138" s="109">
        <f t="shared" si="12"/>
        <v>0</v>
      </c>
      <c r="BI138" s="109">
        <f t="shared" si="13"/>
        <v>0</v>
      </c>
      <c r="BJ138" s="22" t="s">
        <v>87</v>
      </c>
      <c r="BK138" s="172">
        <f t="shared" si="14"/>
        <v>0</v>
      </c>
      <c r="BL138" s="22" t="s">
        <v>1115</v>
      </c>
      <c r="BM138" s="22" t="s">
        <v>247</v>
      </c>
    </row>
    <row r="139" spans="2:65" s="1" customFormat="1" ht="25.5" customHeight="1">
      <c r="B139" s="135"/>
      <c r="C139" s="164" t="s">
        <v>203</v>
      </c>
      <c r="D139" s="164" t="s">
        <v>166</v>
      </c>
      <c r="E139" s="165" t="s">
        <v>1405</v>
      </c>
      <c r="F139" s="281" t="s">
        <v>1406</v>
      </c>
      <c r="G139" s="281"/>
      <c r="H139" s="281"/>
      <c r="I139" s="281"/>
      <c r="J139" s="166" t="s">
        <v>399</v>
      </c>
      <c r="K139" s="167">
        <v>25</v>
      </c>
      <c r="L139" s="282">
        <v>0</v>
      </c>
      <c r="M139" s="282"/>
      <c r="N139" s="283">
        <f t="shared" si="5"/>
        <v>0</v>
      </c>
      <c r="O139" s="283"/>
      <c r="P139" s="283"/>
      <c r="Q139" s="283"/>
      <c r="R139" s="138"/>
      <c r="T139" s="169" t="s">
        <v>5</v>
      </c>
      <c r="U139" s="47" t="s">
        <v>45</v>
      </c>
      <c r="V139" s="39"/>
      <c r="W139" s="170">
        <f t="shared" si="6"/>
        <v>0</v>
      </c>
      <c r="X139" s="170">
        <v>0</v>
      </c>
      <c r="Y139" s="170">
        <f t="shared" si="7"/>
        <v>0</v>
      </c>
      <c r="Z139" s="170">
        <v>0</v>
      </c>
      <c r="AA139" s="171">
        <f t="shared" si="8"/>
        <v>0</v>
      </c>
      <c r="AR139" s="22" t="s">
        <v>1115</v>
      </c>
      <c r="AT139" s="22" t="s">
        <v>166</v>
      </c>
      <c r="AU139" s="22" t="s">
        <v>87</v>
      </c>
      <c r="AY139" s="22" t="s">
        <v>165</v>
      </c>
      <c r="BE139" s="109">
        <f t="shared" si="9"/>
        <v>0</v>
      </c>
      <c r="BF139" s="109">
        <f t="shared" si="10"/>
        <v>0</v>
      </c>
      <c r="BG139" s="109">
        <f t="shared" si="11"/>
        <v>0</v>
      </c>
      <c r="BH139" s="109">
        <f t="shared" si="12"/>
        <v>0</v>
      </c>
      <c r="BI139" s="109">
        <f t="shared" si="13"/>
        <v>0</v>
      </c>
      <c r="BJ139" s="22" t="s">
        <v>87</v>
      </c>
      <c r="BK139" s="172">
        <f t="shared" si="14"/>
        <v>0</v>
      </c>
      <c r="BL139" s="22" t="s">
        <v>1115</v>
      </c>
      <c r="BM139" s="22" t="s">
        <v>250</v>
      </c>
    </row>
    <row r="140" spans="2:65" s="1" customFormat="1" ht="16.5" customHeight="1">
      <c r="B140" s="135"/>
      <c r="C140" s="204" t="s">
        <v>252</v>
      </c>
      <c r="D140" s="204" t="s">
        <v>376</v>
      </c>
      <c r="E140" s="205" t="s">
        <v>1407</v>
      </c>
      <c r="F140" s="296" t="s">
        <v>1408</v>
      </c>
      <c r="G140" s="296"/>
      <c r="H140" s="296"/>
      <c r="I140" s="296"/>
      <c r="J140" s="206" t="s">
        <v>399</v>
      </c>
      <c r="K140" s="207">
        <v>25</v>
      </c>
      <c r="L140" s="297">
        <v>0</v>
      </c>
      <c r="M140" s="297"/>
      <c r="N140" s="298">
        <f t="shared" si="5"/>
        <v>0</v>
      </c>
      <c r="O140" s="283"/>
      <c r="P140" s="283"/>
      <c r="Q140" s="283"/>
      <c r="R140" s="138"/>
      <c r="T140" s="169" t="s">
        <v>5</v>
      </c>
      <c r="U140" s="47" t="s">
        <v>45</v>
      </c>
      <c r="V140" s="39"/>
      <c r="W140" s="170">
        <f t="shared" si="6"/>
        <v>0</v>
      </c>
      <c r="X140" s="170">
        <v>0</v>
      </c>
      <c r="Y140" s="170">
        <f t="shared" si="7"/>
        <v>0</v>
      </c>
      <c r="Z140" s="170">
        <v>0</v>
      </c>
      <c r="AA140" s="171">
        <f t="shared" si="8"/>
        <v>0</v>
      </c>
      <c r="AR140" s="22" t="s">
        <v>1115</v>
      </c>
      <c r="AT140" s="22" t="s">
        <v>376</v>
      </c>
      <c r="AU140" s="22" t="s">
        <v>87</v>
      </c>
      <c r="AY140" s="22" t="s">
        <v>165</v>
      </c>
      <c r="BE140" s="109">
        <f t="shared" si="9"/>
        <v>0</v>
      </c>
      <c r="BF140" s="109">
        <f t="shared" si="10"/>
        <v>0</v>
      </c>
      <c r="BG140" s="109">
        <f t="shared" si="11"/>
        <v>0</v>
      </c>
      <c r="BH140" s="109">
        <f t="shared" si="12"/>
        <v>0</v>
      </c>
      <c r="BI140" s="109">
        <f t="shared" si="13"/>
        <v>0</v>
      </c>
      <c r="BJ140" s="22" t="s">
        <v>87</v>
      </c>
      <c r="BK140" s="172">
        <f t="shared" si="14"/>
        <v>0</v>
      </c>
      <c r="BL140" s="22" t="s">
        <v>1115</v>
      </c>
      <c r="BM140" s="22" t="s">
        <v>255</v>
      </c>
    </row>
    <row r="141" spans="2:65" s="1" customFormat="1" ht="16.5" customHeight="1">
      <c r="B141" s="135"/>
      <c r="C141" s="164" t="s">
        <v>10</v>
      </c>
      <c r="D141" s="164" t="s">
        <v>166</v>
      </c>
      <c r="E141" s="165" t="s">
        <v>1409</v>
      </c>
      <c r="F141" s="281" t="s">
        <v>1410</v>
      </c>
      <c r="G141" s="281"/>
      <c r="H141" s="281"/>
      <c r="I141" s="281"/>
      <c r="J141" s="166" t="s">
        <v>399</v>
      </c>
      <c r="K141" s="167">
        <v>12</v>
      </c>
      <c r="L141" s="282">
        <v>0</v>
      </c>
      <c r="M141" s="282"/>
      <c r="N141" s="283">
        <f t="shared" si="5"/>
        <v>0</v>
      </c>
      <c r="O141" s="283"/>
      <c r="P141" s="283"/>
      <c r="Q141" s="283"/>
      <c r="R141" s="138"/>
      <c r="T141" s="169" t="s">
        <v>5</v>
      </c>
      <c r="U141" s="47" t="s">
        <v>45</v>
      </c>
      <c r="V141" s="39"/>
      <c r="W141" s="170">
        <f t="shared" si="6"/>
        <v>0</v>
      </c>
      <c r="X141" s="170">
        <v>0</v>
      </c>
      <c r="Y141" s="170">
        <f t="shared" si="7"/>
        <v>0</v>
      </c>
      <c r="Z141" s="170">
        <v>0</v>
      </c>
      <c r="AA141" s="171">
        <f t="shared" si="8"/>
        <v>0</v>
      </c>
      <c r="AR141" s="22" t="s">
        <v>1115</v>
      </c>
      <c r="AT141" s="22" t="s">
        <v>166</v>
      </c>
      <c r="AU141" s="22" t="s">
        <v>87</v>
      </c>
      <c r="AY141" s="22" t="s">
        <v>165</v>
      </c>
      <c r="BE141" s="109">
        <f t="shared" si="9"/>
        <v>0</v>
      </c>
      <c r="BF141" s="109">
        <f t="shared" si="10"/>
        <v>0</v>
      </c>
      <c r="BG141" s="109">
        <f t="shared" si="11"/>
        <v>0</v>
      </c>
      <c r="BH141" s="109">
        <f t="shared" si="12"/>
        <v>0</v>
      </c>
      <c r="BI141" s="109">
        <f t="shared" si="13"/>
        <v>0</v>
      </c>
      <c r="BJ141" s="22" t="s">
        <v>87</v>
      </c>
      <c r="BK141" s="172">
        <f t="shared" si="14"/>
        <v>0</v>
      </c>
      <c r="BL141" s="22" t="s">
        <v>1115</v>
      </c>
      <c r="BM141" s="22" t="s">
        <v>262</v>
      </c>
    </row>
    <row r="142" spans="2:65" s="1" customFormat="1" ht="16.5" customHeight="1">
      <c r="B142" s="135"/>
      <c r="C142" s="204" t="s">
        <v>266</v>
      </c>
      <c r="D142" s="204" t="s">
        <v>376</v>
      </c>
      <c r="E142" s="205" t="s">
        <v>1411</v>
      </c>
      <c r="F142" s="296" t="s">
        <v>1412</v>
      </c>
      <c r="G142" s="296"/>
      <c r="H142" s="296"/>
      <c r="I142" s="296"/>
      <c r="J142" s="206" t="s">
        <v>399</v>
      </c>
      <c r="K142" s="207">
        <v>12</v>
      </c>
      <c r="L142" s="297">
        <v>0</v>
      </c>
      <c r="M142" s="297"/>
      <c r="N142" s="298">
        <f t="shared" si="5"/>
        <v>0</v>
      </c>
      <c r="O142" s="283"/>
      <c r="P142" s="283"/>
      <c r="Q142" s="283"/>
      <c r="R142" s="138"/>
      <c r="T142" s="169" t="s">
        <v>5</v>
      </c>
      <c r="U142" s="47" t="s">
        <v>45</v>
      </c>
      <c r="V142" s="39"/>
      <c r="W142" s="170">
        <f t="shared" si="6"/>
        <v>0</v>
      </c>
      <c r="X142" s="170">
        <v>0</v>
      </c>
      <c r="Y142" s="170">
        <f t="shared" si="7"/>
        <v>0</v>
      </c>
      <c r="Z142" s="170">
        <v>0</v>
      </c>
      <c r="AA142" s="171">
        <f t="shared" si="8"/>
        <v>0</v>
      </c>
      <c r="AR142" s="22" t="s">
        <v>1115</v>
      </c>
      <c r="AT142" s="22" t="s">
        <v>376</v>
      </c>
      <c r="AU142" s="22" t="s">
        <v>87</v>
      </c>
      <c r="AY142" s="22" t="s">
        <v>165</v>
      </c>
      <c r="BE142" s="109">
        <f t="shared" si="9"/>
        <v>0</v>
      </c>
      <c r="BF142" s="109">
        <f t="shared" si="10"/>
        <v>0</v>
      </c>
      <c r="BG142" s="109">
        <f t="shared" si="11"/>
        <v>0</v>
      </c>
      <c r="BH142" s="109">
        <f t="shared" si="12"/>
        <v>0</v>
      </c>
      <c r="BI142" s="109">
        <f t="shared" si="13"/>
        <v>0</v>
      </c>
      <c r="BJ142" s="22" t="s">
        <v>87</v>
      </c>
      <c r="BK142" s="172">
        <f t="shared" si="14"/>
        <v>0</v>
      </c>
      <c r="BL142" s="22" t="s">
        <v>1115</v>
      </c>
      <c r="BM142" s="22" t="s">
        <v>269</v>
      </c>
    </row>
    <row r="143" spans="2:65" s="1" customFormat="1" ht="25.5" customHeight="1">
      <c r="B143" s="135"/>
      <c r="C143" s="164" t="s">
        <v>219</v>
      </c>
      <c r="D143" s="164" t="s">
        <v>166</v>
      </c>
      <c r="E143" s="165" t="s">
        <v>1297</v>
      </c>
      <c r="F143" s="281" t="s">
        <v>1298</v>
      </c>
      <c r="G143" s="281"/>
      <c r="H143" s="281"/>
      <c r="I143" s="281"/>
      <c r="J143" s="166" t="s">
        <v>218</v>
      </c>
      <c r="K143" s="167">
        <v>6</v>
      </c>
      <c r="L143" s="282">
        <v>0</v>
      </c>
      <c r="M143" s="282"/>
      <c r="N143" s="283">
        <f t="shared" si="5"/>
        <v>0</v>
      </c>
      <c r="O143" s="283"/>
      <c r="P143" s="283"/>
      <c r="Q143" s="283"/>
      <c r="R143" s="138"/>
      <c r="T143" s="169" t="s">
        <v>5</v>
      </c>
      <c r="U143" s="47" t="s">
        <v>45</v>
      </c>
      <c r="V143" s="39"/>
      <c r="W143" s="170">
        <f t="shared" si="6"/>
        <v>0</v>
      </c>
      <c r="X143" s="170">
        <v>0</v>
      </c>
      <c r="Y143" s="170">
        <f t="shared" si="7"/>
        <v>0</v>
      </c>
      <c r="Z143" s="170">
        <v>0</v>
      </c>
      <c r="AA143" s="171">
        <f t="shared" si="8"/>
        <v>0</v>
      </c>
      <c r="AR143" s="22" t="s">
        <v>1115</v>
      </c>
      <c r="AT143" s="22" t="s">
        <v>166</v>
      </c>
      <c r="AU143" s="22" t="s">
        <v>87</v>
      </c>
      <c r="AY143" s="22" t="s">
        <v>165</v>
      </c>
      <c r="BE143" s="109">
        <f t="shared" si="9"/>
        <v>0</v>
      </c>
      <c r="BF143" s="109">
        <f t="shared" si="10"/>
        <v>0</v>
      </c>
      <c r="BG143" s="109">
        <f t="shared" si="11"/>
        <v>0</v>
      </c>
      <c r="BH143" s="109">
        <f t="shared" si="12"/>
        <v>0</v>
      </c>
      <c r="BI143" s="109">
        <f t="shared" si="13"/>
        <v>0</v>
      </c>
      <c r="BJ143" s="22" t="s">
        <v>87</v>
      </c>
      <c r="BK143" s="172">
        <f t="shared" si="14"/>
        <v>0</v>
      </c>
      <c r="BL143" s="22" t="s">
        <v>1115</v>
      </c>
      <c r="BM143" s="22" t="s">
        <v>272</v>
      </c>
    </row>
    <row r="144" spans="2:65" s="1" customFormat="1" ht="16.5" customHeight="1">
      <c r="B144" s="135"/>
      <c r="C144" s="204" t="s">
        <v>273</v>
      </c>
      <c r="D144" s="204" t="s">
        <v>376</v>
      </c>
      <c r="E144" s="205" t="s">
        <v>1413</v>
      </c>
      <c r="F144" s="296" t="s">
        <v>1301</v>
      </c>
      <c r="G144" s="296"/>
      <c r="H144" s="296"/>
      <c r="I144" s="296"/>
      <c r="J144" s="206" t="s">
        <v>218</v>
      </c>
      <c r="K144" s="207">
        <v>6</v>
      </c>
      <c r="L144" s="297">
        <v>0</v>
      </c>
      <c r="M144" s="297"/>
      <c r="N144" s="298">
        <f t="shared" si="5"/>
        <v>0</v>
      </c>
      <c r="O144" s="283"/>
      <c r="P144" s="283"/>
      <c r="Q144" s="283"/>
      <c r="R144" s="138"/>
      <c r="T144" s="169" t="s">
        <v>5</v>
      </c>
      <c r="U144" s="47" t="s">
        <v>45</v>
      </c>
      <c r="V144" s="39"/>
      <c r="W144" s="170">
        <f t="shared" si="6"/>
        <v>0</v>
      </c>
      <c r="X144" s="170">
        <v>0</v>
      </c>
      <c r="Y144" s="170">
        <f t="shared" si="7"/>
        <v>0</v>
      </c>
      <c r="Z144" s="170">
        <v>0</v>
      </c>
      <c r="AA144" s="171">
        <f t="shared" si="8"/>
        <v>0</v>
      </c>
      <c r="AR144" s="22" t="s">
        <v>1115</v>
      </c>
      <c r="AT144" s="22" t="s">
        <v>376</v>
      </c>
      <c r="AU144" s="22" t="s">
        <v>87</v>
      </c>
      <c r="AY144" s="22" t="s">
        <v>165</v>
      </c>
      <c r="BE144" s="109">
        <f t="shared" si="9"/>
        <v>0</v>
      </c>
      <c r="BF144" s="109">
        <f t="shared" si="10"/>
        <v>0</v>
      </c>
      <c r="BG144" s="109">
        <f t="shared" si="11"/>
        <v>0</v>
      </c>
      <c r="BH144" s="109">
        <f t="shared" si="12"/>
        <v>0</v>
      </c>
      <c r="BI144" s="109">
        <f t="shared" si="13"/>
        <v>0</v>
      </c>
      <c r="BJ144" s="22" t="s">
        <v>87</v>
      </c>
      <c r="BK144" s="172">
        <f t="shared" si="14"/>
        <v>0</v>
      </c>
      <c r="BL144" s="22" t="s">
        <v>1115</v>
      </c>
      <c r="BM144" s="22" t="s">
        <v>276</v>
      </c>
    </row>
    <row r="145" spans="2:65" s="1" customFormat="1" ht="25.5" customHeight="1">
      <c r="B145" s="135"/>
      <c r="C145" s="164" t="s">
        <v>222</v>
      </c>
      <c r="D145" s="164" t="s">
        <v>166</v>
      </c>
      <c r="E145" s="165" t="s">
        <v>1414</v>
      </c>
      <c r="F145" s="281" t="s">
        <v>1415</v>
      </c>
      <c r="G145" s="281"/>
      <c r="H145" s="281"/>
      <c r="I145" s="281"/>
      <c r="J145" s="166" t="s">
        <v>399</v>
      </c>
      <c r="K145" s="167">
        <v>18</v>
      </c>
      <c r="L145" s="282">
        <v>0</v>
      </c>
      <c r="M145" s="282"/>
      <c r="N145" s="283">
        <f t="shared" si="5"/>
        <v>0</v>
      </c>
      <c r="O145" s="283"/>
      <c r="P145" s="283"/>
      <c r="Q145" s="283"/>
      <c r="R145" s="138"/>
      <c r="T145" s="169" t="s">
        <v>5</v>
      </c>
      <c r="U145" s="47" t="s">
        <v>45</v>
      </c>
      <c r="V145" s="39"/>
      <c r="W145" s="170">
        <f t="shared" si="6"/>
        <v>0</v>
      </c>
      <c r="X145" s="170">
        <v>0</v>
      </c>
      <c r="Y145" s="170">
        <f t="shared" si="7"/>
        <v>0</v>
      </c>
      <c r="Z145" s="170">
        <v>0</v>
      </c>
      <c r="AA145" s="171">
        <f t="shared" si="8"/>
        <v>0</v>
      </c>
      <c r="AR145" s="22" t="s">
        <v>1115</v>
      </c>
      <c r="AT145" s="22" t="s">
        <v>166</v>
      </c>
      <c r="AU145" s="22" t="s">
        <v>87</v>
      </c>
      <c r="AY145" s="22" t="s">
        <v>165</v>
      </c>
      <c r="BE145" s="109">
        <f t="shared" si="9"/>
        <v>0</v>
      </c>
      <c r="BF145" s="109">
        <f t="shared" si="10"/>
        <v>0</v>
      </c>
      <c r="BG145" s="109">
        <f t="shared" si="11"/>
        <v>0</v>
      </c>
      <c r="BH145" s="109">
        <f t="shared" si="12"/>
        <v>0</v>
      </c>
      <c r="BI145" s="109">
        <f t="shared" si="13"/>
        <v>0</v>
      </c>
      <c r="BJ145" s="22" t="s">
        <v>87</v>
      </c>
      <c r="BK145" s="172">
        <f t="shared" si="14"/>
        <v>0</v>
      </c>
      <c r="BL145" s="22" t="s">
        <v>1115</v>
      </c>
      <c r="BM145" s="22" t="s">
        <v>286</v>
      </c>
    </row>
    <row r="146" spans="2:65" s="1" customFormat="1" ht="16.5" customHeight="1">
      <c r="B146" s="135"/>
      <c r="C146" s="164" t="s">
        <v>308</v>
      </c>
      <c r="D146" s="164" t="s">
        <v>166</v>
      </c>
      <c r="E146" s="165" t="s">
        <v>1315</v>
      </c>
      <c r="F146" s="281" t="s">
        <v>1316</v>
      </c>
      <c r="G146" s="281"/>
      <c r="H146" s="281"/>
      <c r="I146" s="281"/>
      <c r="J146" s="166" t="s">
        <v>1306</v>
      </c>
      <c r="K146" s="167">
        <v>1</v>
      </c>
      <c r="L146" s="282">
        <v>0</v>
      </c>
      <c r="M146" s="282"/>
      <c r="N146" s="283">
        <f t="shared" si="5"/>
        <v>0</v>
      </c>
      <c r="O146" s="283"/>
      <c r="P146" s="283"/>
      <c r="Q146" s="283"/>
      <c r="R146" s="138"/>
      <c r="T146" s="169" t="s">
        <v>5</v>
      </c>
      <c r="U146" s="47" t="s">
        <v>45</v>
      </c>
      <c r="V146" s="39"/>
      <c r="W146" s="170">
        <f t="shared" si="6"/>
        <v>0</v>
      </c>
      <c r="X146" s="170">
        <v>0</v>
      </c>
      <c r="Y146" s="170">
        <f t="shared" si="7"/>
        <v>0</v>
      </c>
      <c r="Z146" s="170">
        <v>0</v>
      </c>
      <c r="AA146" s="171">
        <f t="shared" si="8"/>
        <v>0</v>
      </c>
      <c r="AR146" s="22" t="s">
        <v>1115</v>
      </c>
      <c r="AT146" s="22" t="s">
        <v>166</v>
      </c>
      <c r="AU146" s="22" t="s">
        <v>87</v>
      </c>
      <c r="AY146" s="22" t="s">
        <v>165</v>
      </c>
      <c r="BE146" s="109">
        <f t="shared" si="9"/>
        <v>0</v>
      </c>
      <c r="BF146" s="109">
        <f t="shared" si="10"/>
        <v>0</v>
      </c>
      <c r="BG146" s="109">
        <f t="shared" si="11"/>
        <v>0</v>
      </c>
      <c r="BH146" s="109">
        <f t="shared" si="12"/>
        <v>0</v>
      </c>
      <c r="BI146" s="109">
        <f t="shared" si="13"/>
        <v>0</v>
      </c>
      <c r="BJ146" s="22" t="s">
        <v>87</v>
      </c>
      <c r="BK146" s="172">
        <f t="shared" si="14"/>
        <v>0</v>
      </c>
      <c r="BL146" s="22" t="s">
        <v>1115</v>
      </c>
      <c r="BM146" s="22" t="s">
        <v>311</v>
      </c>
    </row>
    <row r="147" spans="2:65" s="1" customFormat="1" ht="25.5" customHeight="1">
      <c r="B147" s="135"/>
      <c r="C147" s="164" t="s">
        <v>228</v>
      </c>
      <c r="D147" s="164" t="s">
        <v>166</v>
      </c>
      <c r="E147" s="165" t="s">
        <v>1319</v>
      </c>
      <c r="F147" s="281" t="s">
        <v>1320</v>
      </c>
      <c r="G147" s="281"/>
      <c r="H147" s="281"/>
      <c r="I147" s="281"/>
      <c r="J147" s="166" t="s">
        <v>1306</v>
      </c>
      <c r="K147" s="167">
        <v>2</v>
      </c>
      <c r="L147" s="282">
        <v>0</v>
      </c>
      <c r="M147" s="282"/>
      <c r="N147" s="283">
        <f t="shared" si="5"/>
        <v>0</v>
      </c>
      <c r="O147" s="283"/>
      <c r="P147" s="283"/>
      <c r="Q147" s="283"/>
      <c r="R147" s="138"/>
      <c r="T147" s="169" t="s">
        <v>5</v>
      </c>
      <c r="U147" s="47" t="s">
        <v>45</v>
      </c>
      <c r="V147" s="39"/>
      <c r="W147" s="170">
        <f t="shared" si="6"/>
        <v>0</v>
      </c>
      <c r="X147" s="170">
        <v>0</v>
      </c>
      <c r="Y147" s="170">
        <f t="shared" si="7"/>
        <v>0</v>
      </c>
      <c r="Z147" s="170">
        <v>0</v>
      </c>
      <c r="AA147" s="171">
        <f t="shared" si="8"/>
        <v>0</v>
      </c>
      <c r="AR147" s="22" t="s">
        <v>1115</v>
      </c>
      <c r="AT147" s="22" t="s">
        <v>166</v>
      </c>
      <c r="AU147" s="22" t="s">
        <v>87</v>
      </c>
      <c r="AY147" s="22" t="s">
        <v>165</v>
      </c>
      <c r="BE147" s="109">
        <f t="shared" si="9"/>
        <v>0</v>
      </c>
      <c r="BF147" s="109">
        <f t="shared" si="10"/>
        <v>0</v>
      </c>
      <c r="BG147" s="109">
        <f t="shared" si="11"/>
        <v>0</v>
      </c>
      <c r="BH147" s="109">
        <f t="shared" si="12"/>
        <v>0</v>
      </c>
      <c r="BI147" s="109">
        <f t="shared" si="13"/>
        <v>0</v>
      </c>
      <c r="BJ147" s="22" t="s">
        <v>87</v>
      </c>
      <c r="BK147" s="172">
        <f t="shared" si="14"/>
        <v>0</v>
      </c>
      <c r="BL147" s="22" t="s">
        <v>1115</v>
      </c>
      <c r="BM147" s="22" t="s">
        <v>314</v>
      </c>
    </row>
    <row r="148" spans="2:65" s="9" customFormat="1" ht="29.85" customHeight="1">
      <c r="B148" s="153"/>
      <c r="C148" s="154"/>
      <c r="D148" s="163" t="s">
        <v>1371</v>
      </c>
      <c r="E148" s="163"/>
      <c r="F148" s="163"/>
      <c r="G148" s="163"/>
      <c r="H148" s="163"/>
      <c r="I148" s="163"/>
      <c r="J148" s="163"/>
      <c r="K148" s="163"/>
      <c r="L148" s="163"/>
      <c r="M148" s="163"/>
      <c r="N148" s="306">
        <f>BK148</f>
        <v>0</v>
      </c>
      <c r="O148" s="307"/>
      <c r="P148" s="307"/>
      <c r="Q148" s="307"/>
      <c r="R148" s="156"/>
      <c r="T148" s="157"/>
      <c r="U148" s="154"/>
      <c r="V148" s="154"/>
      <c r="W148" s="158">
        <f>SUM(W149:W156)</f>
        <v>0</v>
      </c>
      <c r="X148" s="154"/>
      <c r="Y148" s="158">
        <f>SUM(Y149:Y156)</f>
        <v>0</v>
      </c>
      <c r="Z148" s="154"/>
      <c r="AA148" s="159">
        <f>SUM(AA149:AA156)</f>
        <v>0</v>
      </c>
      <c r="AR148" s="160" t="s">
        <v>170</v>
      </c>
      <c r="AT148" s="161" t="s">
        <v>77</v>
      </c>
      <c r="AU148" s="161" t="s">
        <v>84</v>
      </c>
      <c r="AY148" s="160" t="s">
        <v>165</v>
      </c>
      <c r="BK148" s="162">
        <f>SUM(BK149:BK156)</f>
        <v>0</v>
      </c>
    </row>
    <row r="149" spans="2:65" s="1" customFormat="1" ht="25.5" customHeight="1">
      <c r="B149" s="135"/>
      <c r="C149" s="164" t="s">
        <v>319</v>
      </c>
      <c r="D149" s="164" t="s">
        <v>166</v>
      </c>
      <c r="E149" s="165" t="s">
        <v>1416</v>
      </c>
      <c r="F149" s="281" t="s">
        <v>1417</v>
      </c>
      <c r="G149" s="281"/>
      <c r="H149" s="281"/>
      <c r="I149" s="281"/>
      <c r="J149" s="166" t="s">
        <v>399</v>
      </c>
      <c r="K149" s="167">
        <v>16</v>
      </c>
      <c r="L149" s="282">
        <v>0</v>
      </c>
      <c r="M149" s="282"/>
      <c r="N149" s="283">
        <f t="shared" ref="N149:N156" si="15">ROUND(L149*K149,3)</f>
        <v>0</v>
      </c>
      <c r="O149" s="283"/>
      <c r="P149" s="283"/>
      <c r="Q149" s="283"/>
      <c r="R149" s="138"/>
      <c r="T149" s="169" t="s">
        <v>5</v>
      </c>
      <c r="U149" s="47" t="s">
        <v>45</v>
      </c>
      <c r="V149" s="39"/>
      <c r="W149" s="170">
        <f t="shared" ref="W149:W156" si="16">V149*K149</f>
        <v>0</v>
      </c>
      <c r="X149" s="170">
        <v>0</v>
      </c>
      <c r="Y149" s="170">
        <f t="shared" ref="Y149:Y156" si="17">X149*K149</f>
        <v>0</v>
      </c>
      <c r="Z149" s="170">
        <v>0</v>
      </c>
      <c r="AA149" s="171">
        <f t="shared" ref="AA149:AA156" si="18">Z149*K149</f>
        <v>0</v>
      </c>
      <c r="AR149" s="22" t="s">
        <v>1115</v>
      </c>
      <c r="AT149" s="22" t="s">
        <v>166</v>
      </c>
      <c r="AU149" s="22" t="s">
        <v>87</v>
      </c>
      <c r="AY149" s="22" t="s">
        <v>165</v>
      </c>
      <c r="BE149" s="109">
        <f t="shared" ref="BE149:BE156" si="19">IF(U149="základná",N149,0)</f>
        <v>0</v>
      </c>
      <c r="BF149" s="109">
        <f t="shared" ref="BF149:BF156" si="20">IF(U149="znížená",N149,0)</f>
        <v>0</v>
      </c>
      <c r="BG149" s="109">
        <f t="shared" ref="BG149:BG156" si="21">IF(U149="zákl. prenesená",N149,0)</f>
        <v>0</v>
      </c>
      <c r="BH149" s="109">
        <f t="shared" ref="BH149:BH156" si="22">IF(U149="zníž. prenesená",N149,0)</f>
        <v>0</v>
      </c>
      <c r="BI149" s="109">
        <f t="shared" ref="BI149:BI156" si="23">IF(U149="nulová",N149,0)</f>
        <v>0</v>
      </c>
      <c r="BJ149" s="22" t="s">
        <v>87</v>
      </c>
      <c r="BK149" s="172">
        <f t="shared" ref="BK149:BK156" si="24">ROUND(L149*K149,3)</f>
        <v>0</v>
      </c>
      <c r="BL149" s="22" t="s">
        <v>1115</v>
      </c>
      <c r="BM149" s="22" t="s">
        <v>322</v>
      </c>
    </row>
    <row r="150" spans="2:65" s="1" customFormat="1" ht="25.5" customHeight="1">
      <c r="B150" s="135"/>
      <c r="C150" s="164" t="s">
        <v>234</v>
      </c>
      <c r="D150" s="164" t="s">
        <v>166</v>
      </c>
      <c r="E150" s="165" t="s">
        <v>1418</v>
      </c>
      <c r="F150" s="281" t="s">
        <v>1419</v>
      </c>
      <c r="G150" s="281"/>
      <c r="H150" s="281"/>
      <c r="I150" s="281"/>
      <c r="J150" s="166" t="s">
        <v>399</v>
      </c>
      <c r="K150" s="167">
        <v>16</v>
      </c>
      <c r="L150" s="282">
        <v>0</v>
      </c>
      <c r="M150" s="282"/>
      <c r="N150" s="283">
        <f t="shared" si="15"/>
        <v>0</v>
      </c>
      <c r="O150" s="283"/>
      <c r="P150" s="283"/>
      <c r="Q150" s="283"/>
      <c r="R150" s="138"/>
      <c r="T150" s="169" t="s">
        <v>5</v>
      </c>
      <c r="U150" s="47" t="s">
        <v>45</v>
      </c>
      <c r="V150" s="39"/>
      <c r="W150" s="170">
        <f t="shared" si="16"/>
        <v>0</v>
      </c>
      <c r="X150" s="170">
        <v>0</v>
      </c>
      <c r="Y150" s="170">
        <f t="shared" si="17"/>
        <v>0</v>
      </c>
      <c r="Z150" s="170">
        <v>0</v>
      </c>
      <c r="AA150" s="171">
        <f t="shared" si="18"/>
        <v>0</v>
      </c>
      <c r="AR150" s="22" t="s">
        <v>1115</v>
      </c>
      <c r="AT150" s="22" t="s">
        <v>166</v>
      </c>
      <c r="AU150" s="22" t="s">
        <v>87</v>
      </c>
      <c r="AY150" s="22" t="s">
        <v>165</v>
      </c>
      <c r="BE150" s="109">
        <f t="shared" si="19"/>
        <v>0</v>
      </c>
      <c r="BF150" s="109">
        <f t="shared" si="20"/>
        <v>0</v>
      </c>
      <c r="BG150" s="109">
        <f t="shared" si="21"/>
        <v>0</v>
      </c>
      <c r="BH150" s="109">
        <f t="shared" si="22"/>
        <v>0</v>
      </c>
      <c r="BI150" s="109">
        <f t="shared" si="23"/>
        <v>0</v>
      </c>
      <c r="BJ150" s="22" t="s">
        <v>87</v>
      </c>
      <c r="BK150" s="172">
        <f t="shared" si="24"/>
        <v>0</v>
      </c>
      <c r="BL150" s="22" t="s">
        <v>1115</v>
      </c>
      <c r="BM150" s="22" t="s">
        <v>328</v>
      </c>
    </row>
    <row r="151" spans="2:65" s="1" customFormat="1" ht="16.5" customHeight="1">
      <c r="B151" s="135"/>
      <c r="C151" s="204" t="s">
        <v>341</v>
      </c>
      <c r="D151" s="204" t="s">
        <v>376</v>
      </c>
      <c r="E151" s="205" t="s">
        <v>1420</v>
      </c>
      <c r="F151" s="296" t="s">
        <v>1421</v>
      </c>
      <c r="G151" s="296"/>
      <c r="H151" s="296"/>
      <c r="I151" s="296"/>
      <c r="J151" s="206" t="s">
        <v>195</v>
      </c>
      <c r="K151" s="207">
        <v>0.5</v>
      </c>
      <c r="L151" s="297">
        <v>0</v>
      </c>
      <c r="M151" s="297"/>
      <c r="N151" s="298">
        <f t="shared" si="15"/>
        <v>0</v>
      </c>
      <c r="O151" s="283"/>
      <c r="P151" s="283"/>
      <c r="Q151" s="283"/>
      <c r="R151" s="138"/>
      <c r="T151" s="169" t="s">
        <v>5</v>
      </c>
      <c r="U151" s="47" t="s">
        <v>45</v>
      </c>
      <c r="V151" s="39"/>
      <c r="W151" s="170">
        <f t="shared" si="16"/>
        <v>0</v>
      </c>
      <c r="X151" s="170">
        <v>0</v>
      </c>
      <c r="Y151" s="170">
        <f t="shared" si="17"/>
        <v>0</v>
      </c>
      <c r="Z151" s="170">
        <v>0</v>
      </c>
      <c r="AA151" s="171">
        <f t="shared" si="18"/>
        <v>0</v>
      </c>
      <c r="AR151" s="22" t="s">
        <v>1115</v>
      </c>
      <c r="AT151" s="22" t="s">
        <v>376</v>
      </c>
      <c r="AU151" s="22" t="s">
        <v>87</v>
      </c>
      <c r="AY151" s="22" t="s">
        <v>165</v>
      </c>
      <c r="BE151" s="109">
        <f t="shared" si="19"/>
        <v>0</v>
      </c>
      <c r="BF151" s="109">
        <f t="shared" si="20"/>
        <v>0</v>
      </c>
      <c r="BG151" s="109">
        <f t="shared" si="21"/>
        <v>0</v>
      </c>
      <c r="BH151" s="109">
        <f t="shared" si="22"/>
        <v>0</v>
      </c>
      <c r="BI151" s="109">
        <f t="shared" si="23"/>
        <v>0</v>
      </c>
      <c r="BJ151" s="22" t="s">
        <v>87</v>
      </c>
      <c r="BK151" s="172">
        <f t="shared" si="24"/>
        <v>0</v>
      </c>
      <c r="BL151" s="22" t="s">
        <v>1115</v>
      </c>
      <c r="BM151" s="22" t="s">
        <v>344</v>
      </c>
    </row>
    <row r="152" spans="2:65" s="1" customFormat="1" ht="25.5" customHeight="1">
      <c r="B152" s="135"/>
      <c r="C152" s="164" t="s">
        <v>238</v>
      </c>
      <c r="D152" s="164" t="s">
        <v>166</v>
      </c>
      <c r="E152" s="165" t="s">
        <v>1422</v>
      </c>
      <c r="F152" s="281" t="s">
        <v>1423</v>
      </c>
      <c r="G152" s="281"/>
      <c r="H152" s="281"/>
      <c r="I152" s="281"/>
      <c r="J152" s="166" t="s">
        <v>399</v>
      </c>
      <c r="K152" s="167">
        <v>16</v>
      </c>
      <c r="L152" s="282">
        <v>0</v>
      </c>
      <c r="M152" s="282"/>
      <c r="N152" s="283">
        <f t="shared" si="15"/>
        <v>0</v>
      </c>
      <c r="O152" s="283"/>
      <c r="P152" s="283"/>
      <c r="Q152" s="283"/>
      <c r="R152" s="138"/>
      <c r="T152" s="169" t="s">
        <v>5</v>
      </c>
      <c r="U152" s="47" t="s">
        <v>45</v>
      </c>
      <c r="V152" s="39"/>
      <c r="W152" s="170">
        <f t="shared" si="16"/>
        <v>0</v>
      </c>
      <c r="X152" s="170">
        <v>0</v>
      </c>
      <c r="Y152" s="170">
        <f t="shared" si="17"/>
        <v>0</v>
      </c>
      <c r="Z152" s="170">
        <v>0</v>
      </c>
      <c r="AA152" s="171">
        <f t="shared" si="18"/>
        <v>0</v>
      </c>
      <c r="AR152" s="22" t="s">
        <v>1115</v>
      </c>
      <c r="AT152" s="22" t="s">
        <v>166</v>
      </c>
      <c r="AU152" s="22" t="s">
        <v>87</v>
      </c>
      <c r="AY152" s="22" t="s">
        <v>165</v>
      </c>
      <c r="BE152" s="109">
        <f t="shared" si="19"/>
        <v>0</v>
      </c>
      <c r="BF152" s="109">
        <f t="shared" si="20"/>
        <v>0</v>
      </c>
      <c r="BG152" s="109">
        <f t="shared" si="21"/>
        <v>0</v>
      </c>
      <c r="BH152" s="109">
        <f t="shared" si="22"/>
        <v>0</v>
      </c>
      <c r="BI152" s="109">
        <f t="shared" si="23"/>
        <v>0</v>
      </c>
      <c r="BJ152" s="22" t="s">
        <v>87</v>
      </c>
      <c r="BK152" s="172">
        <f t="shared" si="24"/>
        <v>0</v>
      </c>
      <c r="BL152" s="22" t="s">
        <v>1115</v>
      </c>
      <c r="BM152" s="22" t="s">
        <v>348</v>
      </c>
    </row>
    <row r="153" spans="2:65" s="1" customFormat="1" ht="16.5" customHeight="1">
      <c r="B153" s="135"/>
      <c r="C153" s="204" t="s">
        <v>349</v>
      </c>
      <c r="D153" s="204" t="s">
        <v>376</v>
      </c>
      <c r="E153" s="205" t="s">
        <v>1424</v>
      </c>
      <c r="F153" s="296" t="s">
        <v>1425</v>
      </c>
      <c r="G153" s="296"/>
      <c r="H153" s="296"/>
      <c r="I153" s="296"/>
      <c r="J153" s="206" t="s">
        <v>399</v>
      </c>
      <c r="K153" s="207">
        <v>16</v>
      </c>
      <c r="L153" s="297">
        <v>0</v>
      </c>
      <c r="M153" s="297"/>
      <c r="N153" s="298">
        <f t="shared" si="15"/>
        <v>0</v>
      </c>
      <c r="O153" s="283"/>
      <c r="P153" s="283"/>
      <c r="Q153" s="283"/>
      <c r="R153" s="138"/>
      <c r="T153" s="169" t="s">
        <v>5</v>
      </c>
      <c r="U153" s="47" t="s">
        <v>45</v>
      </c>
      <c r="V153" s="39"/>
      <c r="W153" s="170">
        <f t="shared" si="16"/>
        <v>0</v>
      </c>
      <c r="X153" s="170">
        <v>0</v>
      </c>
      <c r="Y153" s="170">
        <f t="shared" si="17"/>
        <v>0</v>
      </c>
      <c r="Z153" s="170">
        <v>0</v>
      </c>
      <c r="AA153" s="171">
        <f t="shared" si="18"/>
        <v>0</v>
      </c>
      <c r="AR153" s="22" t="s">
        <v>1115</v>
      </c>
      <c r="AT153" s="22" t="s">
        <v>376</v>
      </c>
      <c r="AU153" s="22" t="s">
        <v>87</v>
      </c>
      <c r="AY153" s="22" t="s">
        <v>165</v>
      </c>
      <c r="BE153" s="109">
        <f t="shared" si="19"/>
        <v>0</v>
      </c>
      <c r="BF153" s="109">
        <f t="shared" si="20"/>
        <v>0</v>
      </c>
      <c r="BG153" s="109">
        <f t="shared" si="21"/>
        <v>0</v>
      </c>
      <c r="BH153" s="109">
        <f t="shared" si="22"/>
        <v>0</v>
      </c>
      <c r="BI153" s="109">
        <f t="shared" si="23"/>
        <v>0</v>
      </c>
      <c r="BJ153" s="22" t="s">
        <v>87</v>
      </c>
      <c r="BK153" s="172">
        <f t="shared" si="24"/>
        <v>0</v>
      </c>
      <c r="BL153" s="22" t="s">
        <v>1115</v>
      </c>
      <c r="BM153" s="22" t="s">
        <v>352</v>
      </c>
    </row>
    <row r="154" spans="2:65" s="1" customFormat="1" ht="25.5" customHeight="1">
      <c r="B154" s="135"/>
      <c r="C154" s="204" t="s">
        <v>242</v>
      </c>
      <c r="D154" s="204" t="s">
        <v>376</v>
      </c>
      <c r="E154" s="205" t="s">
        <v>1426</v>
      </c>
      <c r="F154" s="296" t="s">
        <v>1427</v>
      </c>
      <c r="G154" s="296"/>
      <c r="H154" s="296"/>
      <c r="I154" s="296"/>
      <c r="J154" s="206" t="s">
        <v>51</v>
      </c>
      <c r="K154" s="207">
        <v>1</v>
      </c>
      <c r="L154" s="297">
        <v>0</v>
      </c>
      <c r="M154" s="297"/>
      <c r="N154" s="298">
        <f t="shared" si="15"/>
        <v>0</v>
      </c>
      <c r="O154" s="283"/>
      <c r="P154" s="283"/>
      <c r="Q154" s="283"/>
      <c r="R154" s="138"/>
      <c r="T154" s="169" t="s">
        <v>5</v>
      </c>
      <c r="U154" s="47" t="s">
        <v>45</v>
      </c>
      <c r="V154" s="39"/>
      <c r="W154" s="170">
        <f t="shared" si="16"/>
        <v>0</v>
      </c>
      <c r="X154" s="170">
        <v>0</v>
      </c>
      <c r="Y154" s="170">
        <f t="shared" si="17"/>
        <v>0</v>
      </c>
      <c r="Z154" s="170">
        <v>0</v>
      </c>
      <c r="AA154" s="171">
        <f t="shared" si="18"/>
        <v>0</v>
      </c>
      <c r="AR154" s="22" t="s">
        <v>1115</v>
      </c>
      <c r="AT154" s="22" t="s">
        <v>376</v>
      </c>
      <c r="AU154" s="22" t="s">
        <v>87</v>
      </c>
      <c r="AY154" s="22" t="s">
        <v>165</v>
      </c>
      <c r="BE154" s="109">
        <f t="shared" si="19"/>
        <v>0</v>
      </c>
      <c r="BF154" s="109">
        <f t="shared" si="20"/>
        <v>0</v>
      </c>
      <c r="BG154" s="109">
        <f t="shared" si="21"/>
        <v>0</v>
      </c>
      <c r="BH154" s="109">
        <f t="shared" si="22"/>
        <v>0</v>
      </c>
      <c r="BI154" s="109">
        <f t="shared" si="23"/>
        <v>0</v>
      </c>
      <c r="BJ154" s="22" t="s">
        <v>87</v>
      </c>
      <c r="BK154" s="172">
        <f t="shared" si="24"/>
        <v>0</v>
      </c>
      <c r="BL154" s="22" t="s">
        <v>1115</v>
      </c>
      <c r="BM154" s="22" t="s">
        <v>357</v>
      </c>
    </row>
    <row r="155" spans="2:65" s="1" customFormat="1" ht="38.25" customHeight="1">
      <c r="B155" s="135"/>
      <c r="C155" s="164" t="s">
        <v>359</v>
      </c>
      <c r="D155" s="164" t="s">
        <v>166</v>
      </c>
      <c r="E155" s="165" t="s">
        <v>1428</v>
      </c>
      <c r="F155" s="281" t="s">
        <v>1429</v>
      </c>
      <c r="G155" s="281"/>
      <c r="H155" s="281"/>
      <c r="I155" s="281"/>
      <c r="J155" s="166" t="s">
        <v>399</v>
      </c>
      <c r="K155" s="167">
        <v>16</v>
      </c>
      <c r="L155" s="282">
        <v>0</v>
      </c>
      <c r="M155" s="282"/>
      <c r="N155" s="283">
        <f t="shared" si="15"/>
        <v>0</v>
      </c>
      <c r="O155" s="283"/>
      <c r="P155" s="283"/>
      <c r="Q155" s="283"/>
      <c r="R155" s="138"/>
      <c r="T155" s="169" t="s">
        <v>5</v>
      </c>
      <c r="U155" s="47" t="s">
        <v>45</v>
      </c>
      <c r="V155" s="39"/>
      <c r="W155" s="170">
        <f t="shared" si="16"/>
        <v>0</v>
      </c>
      <c r="X155" s="170">
        <v>0</v>
      </c>
      <c r="Y155" s="170">
        <f t="shared" si="17"/>
        <v>0</v>
      </c>
      <c r="Z155" s="170">
        <v>0</v>
      </c>
      <c r="AA155" s="171">
        <f t="shared" si="18"/>
        <v>0</v>
      </c>
      <c r="AR155" s="22" t="s">
        <v>1115</v>
      </c>
      <c r="AT155" s="22" t="s">
        <v>166</v>
      </c>
      <c r="AU155" s="22" t="s">
        <v>87</v>
      </c>
      <c r="AY155" s="22" t="s">
        <v>165</v>
      </c>
      <c r="BE155" s="109">
        <f t="shared" si="19"/>
        <v>0</v>
      </c>
      <c r="BF155" s="109">
        <f t="shared" si="20"/>
        <v>0</v>
      </c>
      <c r="BG155" s="109">
        <f t="shared" si="21"/>
        <v>0</v>
      </c>
      <c r="BH155" s="109">
        <f t="shared" si="22"/>
        <v>0</v>
      </c>
      <c r="BI155" s="109">
        <f t="shared" si="23"/>
        <v>0</v>
      </c>
      <c r="BJ155" s="22" t="s">
        <v>87</v>
      </c>
      <c r="BK155" s="172">
        <f t="shared" si="24"/>
        <v>0</v>
      </c>
      <c r="BL155" s="22" t="s">
        <v>1115</v>
      </c>
      <c r="BM155" s="22" t="s">
        <v>362</v>
      </c>
    </row>
    <row r="156" spans="2:65" s="1" customFormat="1" ht="38.25" customHeight="1">
      <c r="B156" s="135"/>
      <c r="C156" s="164" t="s">
        <v>247</v>
      </c>
      <c r="D156" s="164" t="s">
        <v>166</v>
      </c>
      <c r="E156" s="165" t="s">
        <v>1430</v>
      </c>
      <c r="F156" s="281" t="s">
        <v>1431</v>
      </c>
      <c r="G156" s="281"/>
      <c r="H156" s="281"/>
      <c r="I156" s="281"/>
      <c r="J156" s="166" t="s">
        <v>227</v>
      </c>
      <c r="K156" s="167">
        <v>16</v>
      </c>
      <c r="L156" s="282">
        <v>0</v>
      </c>
      <c r="M156" s="282"/>
      <c r="N156" s="283">
        <f t="shared" si="15"/>
        <v>0</v>
      </c>
      <c r="O156" s="283"/>
      <c r="P156" s="283"/>
      <c r="Q156" s="283"/>
      <c r="R156" s="138"/>
      <c r="T156" s="169" t="s">
        <v>5</v>
      </c>
      <c r="U156" s="47" t="s">
        <v>45</v>
      </c>
      <c r="V156" s="39"/>
      <c r="W156" s="170">
        <f t="shared" si="16"/>
        <v>0</v>
      </c>
      <c r="X156" s="170">
        <v>0</v>
      </c>
      <c r="Y156" s="170">
        <f t="shared" si="17"/>
        <v>0</v>
      </c>
      <c r="Z156" s="170">
        <v>0</v>
      </c>
      <c r="AA156" s="171">
        <f t="shared" si="18"/>
        <v>0</v>
      </c>
      <c r="AR156" s="22" t="s">
        <v>1115</v>
      </c>
      <c r="AT156" s="22" t="s">
        <v>166</v>
      </c>
      <c r="AU156" s="22" t="s">
        <v>87</v>
      </c>
      <c r="AY156" s="22" t="s">
        <v>165</v>
      </c>
      <c r="BE156" s="109">
        <f t="shared" si="19"/>
        <v>0</v>
      </c>
      <c r="BF156" s="109">
        <f t="shared" si="20"/>
        <v>0</v>
      </c>
      <c r="BG156" s="109">
        <f t="shared" si="21"/>
        <v>0</v>
      </c>
      <c r="BH156" s="109">
        <f t="shared" si="22"/>
        <v>0</v>
      </c>
      <c r="BI156" s="109">
        <f t="shared" si="23"/>
        <v>0</v>
      </c>
      <c r="BJ156" s="22" t="s">
        <v>87</v>
      </c>
      <c r="BK156" s="172">
        <f t="shared" si="24"/>
        <v>0</v>
      </c>
      <c r="BL156" s="22" t="s">
        <v>1115</v>
      </c>
      <c r="BM156" s="22" t="s">
        <v>365</v>
      </c>
    </row>
    <row r="157" spans="2:65" s="1" customFormat="1" ht="49.9" customHeight="1">
      <c r="B157" s="38"/>
      <c r="C157" s="39"/>
      <c r="D157" s="155" t="s">
        <v>1329</v>
      </c>
      <c r="E157" s="39"/>
      <c r="F157" s="39"/>
      <c r="G157" s="39"/>
      <c r="H157" s="39"/>
      <c r="I157" s="39"/>
      <c r="J157" s="39"/>
      <c r="K157" s="39"/>
      <c r="L157" s="39"/>
      <c r="M157" s="39"/>
      <c r="N157" s="310">
        <f t="shared" ref="N157:N162" si="25">BK157</f>
        <v>0</v>
      </c>
      <c r="O157" s="311"/>
      <c r="P157" s="311"/>
      <c r="Q157" s="311"/>
      <c r="R157" s="40"/>
      <c r="T157" s="208"/>
      <c r="U157" s="39"/>
      <c r="V157" s="39"/>
      <c r="W157" s="39"/>
      <c r="X157" s="39"/>
      <c r="Y157" s="39"/>
      <c r="Z157" s="39"/>
      <c r="AA157" s="77"/>
      <c r="AT157" s="22" t="s">
        <v>77</v>
      </c>
      <c r="AU157" s="22" t="s">
        <v>78</v>
      </c>
      <c r="AY157" s="22" t="s">
        <v>1330</v>
      </c>
      <c r="BK157" s="172">
        <f>SUM(BK158:BK162)</f>
        <v>0</v>
      </c>
    </row>
    <row r="158" spans="2:65" s="1" customFormat="1" ht="22.35" customHeight="1">
      <c r="B158" s="38"/>
      <c r="C158" s="209" t="s">
        <v>5</v>
      </c>
      <c r="D158" s="209" t="s">
        <v>166</v>
      </c>
      <c r="E158" s="210" t="s">
        <v>5</v>
      </c>
      <c r="F158" s="299" t="s">
        <v>5</v>
      </c>
      <c r="G158" s="299"/>
      <c r="H158" s="299"/>
      <c r="I158" s="299"/>
      <c r="J158" s="211" t="s">
        <v>5</v>
      </c>
      <c r="K158" s="168"/>
      <c r="L158" s="282"/>
      <c r="M158" s="300"/>
      <c r="N158" s="300">
        <f t="shared" si="25"/>
        <v>0</v>
      </c>
      <c r="O158" s="300"/>
      <c r="P158" s="300"/>
      <c r="Q158" s="300"/>
      <c r="R158" s="40"/>
      <c r="T158" s="169" t="s">
        <v>5</v>
      </c>
      <c r="U158" s="212" t="s">
        <v>45</v>
      </c>
      <c r="V158" s="39"/>
      <c r="W158" s="39"/>
      <c r="X158" s="39"/>
      <c r="Y158" s="39"/>
      <c r="Z158" s="39"/>
      <c r="AA158" s="77"/>
      <c r="AT158" s="22" t="s">
        <v>1330</v>
      </c>
      <c r="AU158" s="22" t="s">
        <v>84</v>
      </c>
      <c r="AY158" s="22" t="s">
        <v>1330</v>
      </c>
      <c r="BE158" s="109">
        <f>IF(U158="základná",N158,0)</f>
        <v>0</v>
      </c>
      <c r="BF158" s="109">
        <f>IF(U158="znížená",N158,0)</f>
        <v>0</v>
      </c>
      <c r="BG158" s="109">
        <f>IF(U158="zákl. prenesená",N158,0)</f>
        <v>0</v>
      </c>
      <c r="BH158" s="109">
        <f>IF(U158="zníž. prenesená",N158,0)</f>
        <v>0</v>
      </c>
      <c r="BI158" s="109">
        <f>IF(U158="nulová",N158,0)</f>
        <v>0</v>
      </c>
      <c r="BJ158" s="22" t="s">
        <v>87</v>
      </c>
      <c r="BK158" s="172">
        <f>L158*K158</f>
        <v>0</v>
      </c>
    </row>
    <row r="159" spans="2:65" s="1" customFormat="1" ht="22.35" customHeight="1">
      <c r="B159" s="38"/>
      <c r="C159" s="209" t="s">
        <v>5</v>
      </c>
      <c r="D159" s="209" t="s">
        <v>166</v>
      </c>
      <c r="E159" s="210" t="s">
        <v>5</v>
      </c>
      <c r="F159" s="299" t="s">
        <v>5</v>
      </c>
      <c r="G159" s="299"/>
      <c r="H159" s="299"/>
      <c r="I159" s="299"/>
      <c r="J159" s="211" t="s">
        <v>5</v>
      </c>
      <c r="K159" s="168"/>
      <c r="L159" s="282"/>
      <c r="M159" s="300"/>
      <c r="N159" s="300">
        <f t="shared" si="25"/>
        <v>0</v>
      </c>
      <c r="O159" s="300"/>
      <c r="P159" s="300"/>
      <c r="Q159" s="300"/>
      <c r="R159" s="40"/>
      <c r="T159" s="169" t="s">
        <v>5</v>
      </c>
      <c r="U159" s="212" t="s">
        <v>45</v>
      </c>
      <c r="V159" s="39"/>
      <c r="W159" s="39"/>
      <c r="X159" s="39"/>
      <c r="Y159" s="39"/>
      <c r="Z159" s="39"/>
      <c r="AA159" s="77"/>
      <c r="AT159" s="22" t="s">
        <v>1330</v>
      </c>
      <c r="AU159" s="22" t="s">
        <v>84</v>
      </c>
      <c r="AY159" s="22" t="s">
        <v>1330</v>
      </c>
      <c r="BE159" s="109">
        <f>IF(U159="základná",N159,0)</f>
        <v>0</v>
      </c>
      <c r="BF159" s="109">
        <f>IF(U159="znížená",N159,0)</f>
        <v>0</v>
      </c>
      <c r="BG159" s="109">
        <f>IF(U159="zákl. prenesená",N159,0)</f>
        <v>0</v>
      </c>
      <c r="BH159" s="109">
        <f>IF(U159="zníž. prenesená",N159,0)</f>
        <v>0</v>
      </c>
      <c r="BI159" s="109">
        <f>IF(U159="nulová",N159,0)</f>
        <v>0</v>
      </c>
      <c r="BJ159" s="22" t="s">
        <v>87</v>
      </c>
      <c r="BK159" s="172">
        <f>L159*K159</f>
        <v>0</v>
      </c>
    </row>
    <row r="160" spans="2:65" s="1" customFormat="1" ht="22.35" customHeight="1">
      <c r="B160" s="38"/>
      <c r="C160" s="209" t="s">
        <v>5</v>
      </c>
      <c r="D160" s="209" t="s">
        <v>166</v>
      </c>
      <c r="E160" s="210" t="s">
        <v>5</v>
      </c>
      <c r="F160" s="299" t="s">
        <v>5</v>
      </c>
      <c r="G160" s="299"/>
      <c r="H160" s="299"/>
      <c r="I160" s="299"/>
      <c r="J160" s="211" t="s">
        <v>5</v>
      </c>
      <c r="K160" s="168"/>
      <c r="L160" s="282"/>
      <c r="M160" s="300"/>
      <c r="N160" s="300">
        <f t="shared" si="25"/>
        <v>0</v>
      </c>
      <c r="O160" s="300"/>
      <c r="P160" s="300"/>
      <c r="Q160" s="300"/>
      <c r="R160" s="40"/>
      <c r="T160" s="169" t="s">
        <v>5</v>
      </c>
      <c r="U160" s="212" t="s">
        <v>45</v>
      </c>
      <c r="V160" s="39"/>
      <c r="W160" s="39"/>
      <c r="X160" s="39"/>
      <c r="Y160" s="39"/>
      <c r="Z160" s="39"/>
      <c r="AA160" s="77"/>
      <c r="AT160" s="22" t="s">
        <v>1330</v>
      </c>
      <c r="AU160" s="22" t="s">
        <v>84</v>
      </c>
      <c r="AY160" s="22" t="s">
        <v>1330</v>
      </c>
      <c r="BE160" s="109">
        <f>IF(U160="základná",N160,0)</f>
        <v>0</v>
      </c>
      <c r="BF160" s="109">
        <f>IF(U160="znížená",N160,0)</f>
        <v>0</v>
      </c>
      <c r="BG160" s="109">
        <f>IF(U160="zákl. prenesená",N160,0)</f>
        <v>0</v>
      </c>
      <c r="BH160" s="109">
        <f>IF(U160="zníž. prenesená",N160,0)</f>
        <v>0</v>
      </c>
      <c r="BI160" s="109">
        <f>IF(U160="nulová",N160,0)</f>
        <v>0</v>
      </c>
      <c r="BJ160" s="22" t="s">
        <v>87</v>
      </c>
      <c r="BK160" s="172">
        <f>L160*K160</f>
        <v>0</v>
      </c>
    </row>
    <row r="161" spans="2:63" s="1" customFormat="1" ht="22.35" customHeight="1">
      <c r="B161" s="38"/>
      <c r="C161" s="209" t="s">
        <v>5</v>
      </c>
      <c r="D161" s="209" t="s">
        <v>166</v>
      </c>
      <c r="E161" s="210" t="s">
        <v>5</v>
      </c>
      <c r="F161" s="299" t="s">
        <v>5</v>
      </c>
      <c r="G161" s="299"/>
      <c r="H161" s="299"/>
      <c r="I161" s="299"/>
      <c r="J161" s="211" t="s">
        <v>5</v>
      </c>
      <c r="K161" s="168"/>
      <c r="L161" s="282"/>
      <c r="M161" s="300"/>
      <c r="N161" s="300">
        <f t="shared" si="25"/>
        <v>0</v>
      </c>
      <c r="O161" s="300"/>
      <c r="P161" s="300"/>
      <c r="Q161" s="300"/>
      <c r="R161" s="40"/>
      <c r="T161" s="169" t="s">
        <v>5</v>
      </c>
      <c r="U161" s="212" t="s">
        <v>45</v>
      </c>
      <c r="V161" s="39"/>
      <c r="W161" s="39"/>
      <c r="X161" s="39"/>
      <c r="Y161" s="39"/>
      <c r="Z161" s="39"/>
      <c r="AA161" s="77"/>
      <c r="AT161" s="22" t="s">
        <v>1330</v>
      </c>
      <c r="AU161" s="22" t="s">
        <v>84</v>
      </c>
      <c r="AY161" s="22" t="s">
        <v>1330</v>
      </c>
      <c r="BE161" s="109">
        <f>IF(U161="základná",N161,0)</f>
        <v>0</v>
      </c>
      <c r="BF161" s="109">
        <f>IF(U161="znížená",N161,0)</f>
        <v>0</v>
      </c>
      <c r="BG161" s="109">
        <f>IF(U161="zákl. prenesená",N161,0)</f>
        <v>0</v>
      </c>
      <c r="BH161" s="109">
        <f>IF(U161="zníž. prenesená",N161,0)</f>
        <v>0</v>
      </c>
      <c r="BI161" s="109">
        <f>IF(U161="nulová",N161,0)</f>
        <v>0</v>
      </c>
      <c r="BJ161" s="22" t="s">
        <v>87</v>
      </c>
      <c r="BK161" s="172">
        <f>L161*K161</f>
        <v>0</v>
      </c>
    </row>
    <row r="162" spans="2:63" s="1" customFormat="1" ht="22.35" customHeight="1">
      <c r="B162" s="38"/>
      <c r="C162" s="209" t="s">
        <v>5</v>
      </c>
      <c r="D162" s="209" t="s">
        <v>166</v>
      </c>
      <c r="E162" s="210" t="s">
        <v>5</v>
      </c>
      <c r="F162" s="299" t="s">
        <v>5</v>
      </c>
      <c r="G162" s="299"/>
      <c r="H162" s="299"/>
      <c r="I162" s="299"/>
      <c r="J162" s="211" t="s">
        <v>5</v>
      </c>
      <c r="K162" s="168"/>
      <c r="L162" s="282"/>
      <c r="M162" s="300"/>
      <c r="N162" s="300">
        <f t="shared" si="25"/>
        <v>0</v>
      </c>
      <c r="O162" s="300"/>
      <c r="P162" s="300"/>
      <c r="Q162" s="300"/>
      <c r="R162" s="40"/>
      <c r="T162" s="169" t="s">
        <v>5</v>
      </c>
      <c r="U162" s="212" t="s">
        <v>45</v>
      </c>
      <c r="V162" s="59"/>
      <c r="W162" s="59"/>
      <c r="X162" s="59"/>
      <c r="Y162" s="59"/>
      <c r="Z162" s="59"/>
      <c r="AA162" s="61"/>
      <c r="AT162" s="22" t="s">
        <v>1330</v>
      </c>
      <c r="AU162" s="22" t="s">
        <v>84</v>
      </c>
      <c r="AY162" s="22" t="s">
        <v>1330</v>
      </c>
      <c r="BE162" s="109">
        <f>IF(U162="základná",N162,0)</f>
        <v>0</v>
      </c>
      <c r="BF162" s="109">
        <f>IF(U162="znížená",N162,0)</f>
        <v>0</v>
      </c>
      <c r="BG162" s="109">
        <f>IF(U162="zákl. prenesená",N162,0)</f>
        <v>0</v>
      </c>
      <c r="BH162" s="109">
        <f>IF(U162="zníž. prenesená",N162,0)</f>
        <v>0</v>
      </c>
      <c r="BI162" s="109">
        <f>IF(U162="nulová",N162,0)</f>
        <v>0</v>
      </c>
      <c r="BJ162" s="22" t="s">
        <v>87</v>
      </c>
      <c r="BK162" s="172">
        <f>L162*K162</f>
        <v>0</v>
      </c>
    </row>
    <row r="163" spans="2:63" s="1" customFormat="1" ht="6.95" customHeight="1">
      <c r="B163" s="62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4"/>
    </row>
  </sheetData>
  <mergeCells count="188">
    <mergeCell ref="H1:K1"/>
    <mergeCell ref="S2:AC2"/>
    <mergeCell ref="F161:I161"/>
    <mergeCell ref="L161:M161"/>
    <mergeCell ref="N161:Q161"/>
    <mergeCell ref="F162:I162"/>
    <mergeCell ref="L162:M162"/>
    <mergeCell ref="N162:Q162"/>
    <mergeCell ref="N119:Q119"/>
    <mergeCell ref="N120:Q120"/>
    <mergeCell ref="N121:Q121"/>
    <mergeCell ref="N148:Q148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47:I147"/>
    <mergeCell ref="L147:M147"/>
    <mergeCell ref="N147:Q147"/>
    <mergeCell ref="F149:I149"/>
    <mergeCell ref="L149:M149"/>
    <mergeCell ref="N149:Q149"/>
    <mergeCell ref="F150:I150"/>
    <mergeCell ref="L150:M150"/>
    <mergeCell ref="N150:Q150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D97:H97"/>
    <mergeCell ref="N97:Q97"/>
    <mergeCell ref="D98:H98"/>
    <mergeCell ref="N98:Q98"/>
    <mergeCell ref="D99:H99"/>
    <mergeCell ref="N99:Q99"/>
    <mergeCell ref="N100:Q100"/>
    <mergeCell ref="L102:Q102"/>
    <mergeCell ref="C108:Q108"/>
    <mergeCell ref="N89:Q89"/>
    <mergeCell ref="N90:Q90"/>
    <mergeCell ref="N91:Q91"/>
    <mergeCell ref="N92:Q92"/>
    <mergeCell ref="N94:Q94"/>
    <mergeCell ref="D95:H95"/>
    <mergeCell ref="N95:Q95"/>
    <mergeCell ref="D96:H96"/>
    <mergeCell ref="N96:Q96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é sú hodnoty K, M." sqref="D158:D163" xr:uid="{00000000-0002-0000-0300-000000000000}">
      <formula1>"K, M"</formula1>
    </dataValidation>
    <dataValidation type="list" allowBlank="1" showInputMessage="1" showErrorMessage="1" error="Povolené sú hodnoty základná, znížená, nulová." sqref="U158:U163" xr:uid="{00000000-0002-0000-0300-000001000000}">
      <formula1>"základná, znížená, nulová"</formula1>
    </dataValidation>
  </dataValidations>
  <hyperlinks>
    <hyperlink ref="F1:G1" location="C2" display="1) Krycí list rozpočtu" xr:uid="{00000000-0004-0000-0300-000000000000}"/>
    <hyperlink ref="H1:K1" location="C86" display="2) Rekapitulácia rozpočtu" xr:uid="{00000000-0004-0000-0300-000001000000}"/>
    <hyperlink ref="L1" location="C118" display="3) Rozpočet" xr:uid="{00000000-0004-0000-0300-000002000000}"/>
    <hyperlink ref="S1:T1" location="'Rekapitulácia stavby'!C2" display="Rekapitulácia stavby" xr:uid="{00000000-0004-0000-03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1 - 1 -  Rekonštrukcia a ...</vt:lpstr>
      <vt:lpstr>2 - 2 - Vodovodná a kanal...</vt:lpstr>
      <vt:lpstr>3 - 3 - Prípojka NN</vt:lpstr>
      <vt:lpstr>'1 - 1 -  Rekonštrukcia a ...'!Názvy_tlače</vt:lpstr>
      <vt:lpstr>'2 - 2 - Vodovodná a kanal...'!Názvy_tlače</vt:lpstr>
      <vt:lpstr>'3 - 3 - Prípojka NN'!Názvy_tlače</vt:lpstr>
      <vt:lpstr>'Rekapitulácia stavby'!Názvy_tlače</vt:lpstr>
      <vt:lpstr>'1 - 1 -  Rekonštrukcia a ...'!Oblasť_tlače</vt:lpstr>
      <vt:lpstr>'2 - 2 - Vodovodná a kanal...'!Oblasť_tlače</vt:lpstr>
      <vt:lpstr>'3 - 3 - Prípojka NN'!Oblasť_tlače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Katrína Martinusová</dc:creator>
  <cp:lastModifiedBy>Andrea Ondrejickova</cp:lastModifiedBy>
  <dcterms:created xsi:type="dcterms:W3CDTF">2018-04-11T11:26:00Z</dcterms:created>
  <dcterms:modified xsi:type="dcterms:W3CDTF">2018-04-17T07:59:32Z</dcterms:modified>
</cp:coreProperties>
</file>