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lazejova\Desktop\PDF\"/>
    </mc:Choice>
  </mc:AlternateContent>
  <bookViews>
    <workbookView xWindow="0" yWindow="0" windowWidth="28800" windowHeight="11835"/>
  </bookViews>
  <sheets>
    <sheet name="Rekapitulácia stavby" sheetId="1" r:id="rId1"/>
    <sheet name="01 - Ul. Kukučínova" sheetId="2" r:id="rId2"/>
  </sheets>
  <definedNames>
    <definedName name="_xlnm._FilterDatabase" localSheetId="1" hidden="1">'01 - Ul. Kukučínova'!$C$121:$K$143</definedName>
    <definedName name="_xlnm.Print_Titles" localSheetId="1">'01 - Ul. Kukučínova'!$121:$121</definedName>
    <definedName name="_xlnm.Print_Titles" localSheetId="0">'Rekapitulácia stavby'!$92:$92</definedName>
    <definedName name="_xlnm.Print_Area" localSheetId="1">'01 - Ul. Kukučínova'!$C$4:$J$76,'01 - Ul. Kukučínova'!$C$82:$J$103,'01 - Ul. Kukučínova'!$C$109:$J$143</definedName>
    <definedName name="_xlnm.Print_Area" localSheetId="0">'Rekapitulácia stavby'!$D$4:$AO$76,'Rekapitulácia stavby'!$C$82:$AQ$99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2" l="1"/>
  <c r="J36" i="2"/>
  <c r="AY95" i="1"/>
  <c r="J35" i="2"/>
  <c r="AX95" i="1" s="1"/>
  <c r="BI143" i="2"/>
  <c r="BH143" i="2"/>
  <c r="BG143" i="2"/>
  <c r="BE143" i="2"/>
  <c r="T143" i="2"/>
  <c r="T142" i="2"/>
  <c r="R143" i="2"/>
  <c r="R142" i="2" s="1"/>
  <c r="P143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F119" i="2"/>
  <c r="F118" i="2"/>
  <c r="F116" i="2"/>
  <c r="E114" i="2"/>
  <c r="F92" i="2"/>
  <c r="F91" i="2"/>
  <c r="F89" i="2"/>
  <c r="E87" i="2"/>
  <c r="J24" i="2"/>
  <c r="E24" i="2"/>
  <c r="J119" i="2"/>
  <c r="J23" i="2"/>
  <c r="J21" i="2"/>
  <c r="E21" i="2"/>
  <c r="J118" i="2"/>
  <c r="J20" i="2"/>
  <c r="J12" i="2"/>
  <c r="J116" i="2" s="1"/>
  <c r="E7" i="2"/>
  <c r="E112" i="2" s="1"/>
  <c r="L90" i="1"/>
  <c r="AM90" i="1"/>
  <c r="AM89" i="1"/>
  <c r="L89" i="1"/>
  <c r="AM87" i="1"/>
  <c r="L87" i="1"/>
  <c r="L85" i="1"/>
  <c r="L84" i="1"/>
  <c r="BK143" i="2"/>
  <c r="J143" i="2"/>
  <c r="BK141" i="2"/>
  <c r="J141" i="2"/>
  <c r="BK140" i="2"/>
  <c r="J140" i="2"/>
  <c r="BK139" i="2"/>
  <c r="J139" i="2"/>
  <c r="BK138" i="2"/>
  <c r="J138" i="2"/>
  <c r="BK137" i="2"/>
  <c r="J137" i="2"/>
  <c r="BK136" i="2"/>
  <c r="J136" i="2"/>
  <c r="BK135" i="2"/>
  <c r="J135" i="2"/>
  <c r="BK133" i="2"/>
  <c r="J133" i="2"/>
  <c r="BK132" i="2"/>
  <c r="J132" i="2"/>
  <c r="BK130" i="2"/>
  <c r="J130" i="2"/>
  <c r="BK129" i="2"/>
  <c r="J129" i="2"/>
  <c r="BK128" i="2"/>
  <c r="J128" i="2"/>
  <c r="BK126" i="2"/>
  <c r="J126" i="2"/>
  <c r="BK125" i="2"/>
  <c r="J125" i="2"/>
  <c r="AK27" i="1"/>
  <c r="AS94" i="1"/>
  <c r="T124" i="2" l="1"/>
  <c r="P127" i="2"/>
  <c r="T127" i="2"/>
  <c r="R131" i="2"/>
  <c r="R134" i="2"/>
  <c r="BK124" i="2"/>
  <c r="P124" i="2"/>
  <c r="R124" i="2"/>
  <c r="BK127" i="2"/>
  <c r="J127" i="2" s="1"/>
  <c r="J99" i="2" s="1"/>
  <c r="R127" i="2"/>
  <c r="BK131" i="2"/>
  <c r="J131" i="2" s="1"/>
  <c r="J100" i="2" s="1"/>
  <c r="P131" i="2"/>
  <c r="T131" i="2"/>
  <c r="P134" i="2"/>
  <c r="BK134" i="2"/>
  <c r="J134" i="2" s="1"/>
  <c r="J101" i="2" s="1"/>
  <c r="T134" i="2"/>
  <c r="BF143" i="2"/>
  <c r="E85" i="2"/>
  <c r="J89" i="2"/>
  <c r="J91" i="2"/>
  <c r="J92" i="2"/>
  <c r="BF125" i="2"/>
  <c r="BF126" i="2"/>
  <c r="BF128" i="2"/>
  <c r="BF129" i="2"/>
  <c r="BF130" i="2"/>
  <c r="BF132" i="2"/>
  <c r="BF133" i="2"/>
  <c r="BF135" i="2"/>
  <c r="BF136" i="2"/>
  <c r="BF137" i="2"/>
  <c r="BF138" i="2"/>
  <c r="BF139" i="2"/>
  <c r="BF140" i="2"/>
  <c r="BF141" i="2"/>
  <c r="BK142" i="2"/>
  <c r="J142" i="2" s="1"/>
  <c r="J102" i="2" s="1"/>
  <c r="J33" i="2"/>
  <c r="AV95" i="1" s="1"/>
  <c r="F36" i="2"/>
  <c r="BC95" i="1" s="1"/>
  <c r="BC94" i="1" s="1"/>
  <c r="W35" i="1" s="1"/>
  <c r="F37" i="2"/>
  <c r="BD95" i="1" s="1"/>
  <c r="BD94" i="1" s="1"/>
  <c r="W36" i="1" s="1"/>
  <c r="F35" i="2"/>
  <c r="BB95" i="1" s="1"/>
  <c r="BB94" i="1" s="1"/>
  <c r="W34" i="1" s="1"/>
  <c r="F33" i="2"/>
  <c r="AZ95" i="1" s="1"/>
  <c r="AZ94" i="1" s="1"/>
  <c r="W32" i="1" s="1"/>
  <c r="R123" i="2" l="1"/>
  <c r="R122" i="2"/>
  <c r="P123" i="2"/>
  <c r="P122" i="2"/>
  <c r="AU95" i="1" s="1"/>
  <c r="AU94" i="1" s="1"/>
  <c r="BK123" i="2"/>
  <c r="J123" i="2" s="1"/>
  <c r="J97" i="2" s="1"/>
  <c r="T123" i="2"/>
  <c r="T122" i="2"/>
  <c r="J124" i="2"/>
  <c r="J98" i="2"/>
  <c r="AV94" i="1"/>
  <c r="AK32" i="1" s="1"/>
  <c r="J34" i="2"/>
  <c r="AW95" i="1" s="1"/>
  <c r="AT95" i="1" s="1"/>
  <c r="AY94" i="1"/>
  <c r="AX94" i="1"/>
  <c r="F34" i="2"/>
  <c r="BA95" i="1" s="1"/>
  <c r="BA94" i="1" s="1"/>
  <c r="W33" i="1" s="1"/>
  <c r="BK122" i="2" l="1"/>
  <c r="J122" i="2" s="1"/>
  <c r="J96" i="2" s="1"/>
  <c r="AW94" i="1"/>
  <c r="AK33" i="1" s="1"/>
  <c r="AT94" i="1" l="1"/>
  <c r="J30" i="2"/>
  <c r="AG95" i="1" s="1"/>
  <c r="AG94" i="1" s="1"/>
  <c r="AG99" i="1" s="1"/>
  <c r="AN94" i="1" l="1"/>
  <c r="AN99" i="1" s="1"/>
  <c r="AN95" i="1"/>
  <c r="J39" i="2"/>
  <c r="AK26" i="1"/>
  <c r="AK29" i="1" s="1"/>
  <c r="AK38" i="1" s="1"/>
</calcChain>
</file>

<file path=xl/sharedStrings.xml><?xml version="1.0" encoding="utf-8"?>
<sst xmlns="http://schemas.openxmlformats.org/spreadsheetml/2006/main" count="505" uniqueCount="185">
  <si>
    <t>Export Komplet</t>
  </si>
  <si>
    <t/>
  </si>
  <si>
    <t>2.0</t>
  </si>
  <si>
    <t>False</t>
  </si>
  <si>
    <t>{d43b5c18-ca66-44bf-9fa6-31ffb5bc904b}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</si>
  <si>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</si>
  <si>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</si>
  <si>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</si>
  <si>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</si>
  <si>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</si>
  <si>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</si>
  <si>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</si>
  <si>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Stavba:</t>
  </si>
  <si>
    <t>Oprava krytu MK Kukučínova - Nemšová</t>
  </si>
  <si>
    <t>JKSO:</t>
  </si>
  <si>
    <t>KS:</t>
  </si>
  <si>
    <t>Miesto:</t>
  </si>
  <si>
    <t>Nemšová</t>
  </si>
  <si>
    <t>Dátum:</t>
  </si>
  <si>
    <t>Objednávateľ:</t>
  </si>
  <si>
    <t>IČO:</t>
  </si>
  <si>
    <t>Mesto Nemšová</t>
  </si>
  <si>
    <t>IČ DPH:</t>
  </si>
  <si>
    <t>Zhotoviteľ:</t>
  </si>
  <si>
    <t>Projektant:</t>
  </si>
  <si>
    <t xml:space="preserve"> 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</si>
  <si>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</si>
  <si>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</si>
  <si>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</si>
  <si>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</si>
  <si>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</si>
  <si>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</si>
  <si>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</si>
  <si>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</si>
  <si>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</si>
  <si>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</si>
  <si>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</si>
  <si>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</si>
  <si>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</si>
  <si>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</si>
  <si>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</si>
  <si>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</si>
  <si>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</si>
  <si>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</si>
  <si>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</si>
  <si>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</si>
  <si>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</si>
  <si>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</si>
  <si>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</si>
  <si>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</si>
  <si>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</si>
  <si>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</si>
  <si>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</si>
  <si>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</si>
  <si>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</si>
  <si>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</si>
  <si>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</si>
  <si>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</si>
  <si>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</si>
  <si>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</si>
  <si>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</si>
  <si>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</si>
  <si>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</si>
  <si>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</si>
  <si>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</si>
  <si>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</si>
  <si>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</si>
  <si>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</si>
  <si>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</si>
  <si>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</si>
  <si>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</si>
  <si>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</si>
  <si>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</si>
  <si>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</si>
  <si>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</si>
  <si>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</si>
  <si>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</si>
  <si>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Ul. Kukučínova</t>
  </si>
  <si>
    <t>STA</t>
  </si>
  <si>
    <t>1</t>
  </si>
  <si>
    <t>{9ca826bf-df31-488a-b2e9-da737ad444b0}</t>
  </si>
  <si>
    <t>2) Ostatné náklady zo súhrnného listu</t>
  </si>
  <si>
    <t>Percent. zadanie_x000D_
[% nákladov rozpočtu]</t>
  </si>
  <si>
    <t>Zaradenie nákladov</t>
  </si>
  <si>
    <t>Celkové náklady za stavbu 1) + 2)</t>
  </si>
  <si>
    <t>KRYCÍ LIST ROZPOČTU</t>
  </si>
  <si>
    <t>Objekt:</t>
  </si>
  <si>
    <t>01 - Ul. Kukučínova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</si>
  <si>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</si>
  <si>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</si>
  <si>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</si>
  <si>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</si>
  <si>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</si>
  <si>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</si>
  <si>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</si>
  <si>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</si>
  <si>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</si>
  <si>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</si>
  <si>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</si>
  <si>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</si>
  <si>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</si>
  <si>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</si>
  <si>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</si>
  <si>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</si>
  <si>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</si>
  <si>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</si>
  <si>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</si>
  <si>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</si>
  <si>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</si>
  <si>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</si>
  <si>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</si>
  <si>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</si>
  <si>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</si>
  <si>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</si>
  <si>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</si>
  <si>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</si>
  <si>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113107141.S</t>
  </si>
  <si>
    <t>Odstránenie krytu v ploche do 200 m2 asfaltového, hr. vrstvy do 50 mm,  -0,09800t</t>
  </si>
  <si>
    <t>m2</t>
  </si>
  <si>
    <t>4</t>
  </si>
  <si>
    <t>2</t>
  </si>
  <si>
    <t>-788773033</t>
  </si>
  <si>
    <t>113152230.S</t>
  </si>
  <si>
    <t>Frézovanie asf. podkladu alebo krytu</t>
  </si>
  <si>
    <t>kpl</t>
  </si>
  <si>
    <t>-475848849</t>
  </si>
  <si>
    <t>5</t>
  </si>
  <si>
    <t>Komunikácie</t>
  </si>
  <si>
    <t>3</t>
  </si>
  <si>
    <t>572754111.S1</t>
  </si>
  <si>
    <t xml:space="preserve">Vyrovnanie povrchu doterajších krytov asfaltovým betónom </t>
  </si>
  <si>
    <t>t</t>
  </si>
  <si>
    <t>-1109606587</t>
  </si>
  <si>
    <t>573211108.S</t>
  </si>
  <si>
    <t>Postrek asfaltový spojovací bez posypu kamenivom z asfaltu cestného v množstve 0,50 kg/m2</t>
  </si>
  <si>
    <t>54028681</t>
  </si>
  <si>
    <t>577144231.S</t>
  </si>
  <si>
    <t>Asfaltový betón vrstva obrusná AC 11 O v pruhu š. do 3 m z nemodifik. asfaltu tr. II, po zhutnení hr. 50 mm</t>
  </si>
  <si>
    <t>650964702</t>
  </si>
  <si>
    <t>8</t>
  </si>
  <si>
    <t>Rúrové vedenie</t>
  </si>
  <si>
    <t>6</t>
  </si>
  <si>
    <t>899331111.S</t>
  </si>
  <si>
    <t>Výšková úprava uličného vstupu alebo vpuste do 200 mm zvýšením poklopu</t>
  </si>
  <si>
    <t>ks</t>
  </si>
  <si>
    <t>-362267245</t>
  </si>
  <si>
    <t>7</t>
  </si>
  <si>
    <t>899431111.S</t>
  </si>
  <si>
    <t>Výšková úprava uličného vstupu alebo vpuste do 200 mm zvýšením krycieho hrnca</t>
  </si>
  <si>
    <t>1197149255</t>
  </si>
  <si>
    <t>9</t>
  </si>
  <si>
    <t>Ostatné konštrukcie a práce-búranie</t>
  </si>
  <si>
    <t>938909311.S</t>
  </si>
  <si>
    <t>Odstránenie blata, prachu alebo hlineného nánosu, z povrchu podkladu alebo krytu bet. alebo asfalt.</t>
  </si>
  <si>
    <t>299597357</t>
  </si>
  <si>
    <t>938909611.S</t>
  </si>
  <si>
    <t>Odstránenie nánosu na krajniciach priem. hr. nad 50 do 100 mm,  -0,12600t</t>
  </si>
  <si>
    <t>-443532518</t>
  </si>
  <si>
    <t>10</t>
  </si>
  <si>
    <t>979083111.S1</t>
  </si>
  <si>
    <t>Vodorovné premiestnenie sutiny na skládku do 25 km</t>
  </si>
  <si>
    <t>-1213143008</t>
  </si>
  <si>
    <t>11</t>
  </si>
  <si>
    <t>979083114.S1</t>
  </si>
  <si>
    <t>Vodorovné premiestnenie sutiny na skládku do 5 km - bez poplatku</t>
  </si>
  <si>
    <t>-1754144921</t>
  </si>
  <si>
    <t>12</t>
  </si>
  <si>
    <t>979089212.S</t>
  </si>
  <si>
    <t>Poplatok za skladovanie - bitúmenové zmesi, uholný decht, dechtové výrobky (17 03 ), ostatné</t>
  </si>
  <si>
    <t>-1241063054</t>
  </si>
  <si>
    <t>13</t>
  </si>
  <si>
    <t>171209002.S</t>
  </si>
  <si>
    <t>Poplatok za skladovanie - zemina a kamenivo (17 05) ostatné</t>
  </si>
  <si>
    <t>-1686066882</t>
  </si>
  <si>
    <t>14</t>
  </si>
  <si>
    <t>ddz2</t>
  </si>
  <si>
    <t>Dočasné dopravné značenie</t>
  </si>
  <si>
    <t>512</t>
  </si>
  <si>
    <t>1614040897</t>
  </si>
  <si>
    <t>99</t>
  </si>
  <si>
    <t>Presun hmôt HSV</t>
  </si>
  <si>
    <t>15</t>
  </si>
  <si>
    <t>998225111.S</t>
  </si>
  <si>
    <t>Presun hmôt pre pozemnú komunikáciu a letisko s krytom asfaltovým akejkoľvek dĺžky objektu</t>
  </si>
  <si>
    <t>-2139134708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</si>
</sst>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9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20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167" fontId="18" fillId="0" borderId="23" xfId="0" applyNumberFormat="1" applyFont="1" applyBorder="1" applyAlignment="1" applyProtection="1">
      <alignment vertical="center"/>
      <protection locked="0"/>
    </xf>
    <xf numFmtId="4" fontId="18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166" fontId="19" fillId="0" borderId="20" xfId="0" applyNumberFormat="1" applyFont="1" applyBorder="1" applyAlignment="1">
      <alignment vertical="center"/>
    </xf>
    <xf numFmtId="166" fontId="19" fillId="0" borderId="21" xfId="0" applyNumberFormat="1" applyFont="1" applyBorder="1" applyAlignment="1">
      <alignment vertical="center"/>
    </xf>
    <xf numFmtId="14" fontId="2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4" fontId="20" fillId="4" borderId="0" xfId="0" applyNumberFormat="1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right" vertical="center"/>
    </xf>
    <xf numFmtId="0" fontId="18" fillId="4" borderId="8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tabSelected="1" workbookViewId="0">
      <selection activeCell="K104" sqref="K10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58" t="s">
        <v>5</v>
      </c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64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R5" s="17"/>
      <c r="BS5" s="14" t="s">
        <v>6</v>
      </c>
    </row>
    <row r="6" spans="1:74" s="1" customFormat="1" ht="36.950000000000003" customHeight="1">
      <c r="B6" s="17"/>
      <c r="D6" s="22" t="s">
        <v>12</v>
      </c>
      <c r="K6" s="165" t="s">
        <v>13</v>
      </c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R6" s="17"/>
      <c r="BS6" s="14" t="s">
        <v>6</v>
      </c>
    </row>
    <row r="7" spans="1:74" s="1" customFormat="1" ht="12" customHeight="1">
      <c r="B7" s="17"/>
      <c r="D7" s="23" t="s">
        <v>14</v>
      </c>
      <c r="K7" s="21" t="s">
        <v>1</v>
      </c>
      <c r="AK7" s="23" t="s">
        <v>15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16</v>
      </c>
      <c r="K8" s="21" t="s">
        <v>17</v>
      </c>
      <c r="AK8" s="23" t="s">
        <v>18</v>
      </c>
      <c r="AN8" s="155"/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19</v>
      </c>
      <c r="AK10" s="23" t="s">
        <v>20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21</v>
      </c>
      <c r="AK11" s="23" t="s">
        <v>22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23</v>
      </c>
      <c r="AK13" s="23" t="s">
        <v>20</v>
      </c>
      <c r="AN13" s="21" t="s">
        <v>1</v>
      </c>
      <c r="AR13" s="17"/>
      <c r="BS13" s="14" t="s">
        <v>6</v>
      </c>
    </row>
    <row r="14" spans="1:74" ht="12.75">
      <c r="B14" s="17"/>
      <c r="E14" s="21"/>
      <c r="AK14" s="23" t="s">
        <v>22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24</v>
      </c>
      <c r="AK16" s="23" t="s">
        <v>20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25</v>
      </c>
      <c r="AK17" s="23" t="s">
        <v>22</v>
      </c>
      <c r="AN17" s="21" t="s">
        <v>1</v>
      </c>
      <c r="AR17" s="17"/>
      <c r="BS17" s="14" t="s">
        <v>26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27</v>
      </c>
      <c r="AK19" s="23" t="s">
        <v>20</v>
      </c>
      <c r="AN19" s="21" t="s">
        <v>1</v>
      </c>
      <c r="AR19" s="17"/>
      <c r="BS19" s="14" t="s">
        <v>6</v>
      </c>
    </row>
    <row r="20" spans="1:71" s="1" customFormat="1" ht="18.399999999999999" customHeight="1">
      <c r="B20" s="17"/>
      <c r="E20" s="21" t="s">
        <v>25</v>
      </c>
      <c r="AK20" s="23" t="s">
        <v>22</v>
      </c>
      <c r="AN20" s="21" t="s">
        <v>1</v>
      </c>
      <c r="AR20" s="17"/>
      <c r="BS20" s="14" t="s">
        <v>26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28</v>
      </c>
      <c r="AR22" s="17"/>
    </row>
    <row r="23" spans="1:71" s="1" customFormat="1" ht="16.5" customHeight="1">
      <c r="B23" s="17"/>
      <c r="E23" s="166" t="s">
        <v>1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1" customFormat="1" ht="14.45" customHeight="1">
      <c r="B26" s="17"/>
      <c r="D26" s="26" t="s">
        <v>29</v>
      </c>
      <c r="AK26" s="167">
        <f>ROUND(AG94,2)</f>
        <v>0</v>
      </c>
      <c r="AL26" s="159"/>
      <c r="AM26" s="159"/>
      <c r="AN26" s="159"/>
      <c r="AO26" s="159"/>
      <c r="AR26" s="17"/>
    </row>
    <row r="27" spans="1:71" s="1" customFormat="1" ht="14.45" customHeight="1">
      <c r="B27" s="17"/>
      <c r="D27" s="26" t="s">
        <v>30</v>
      </c>
      <c r="AK27" s="167">
        <f>ROUND(AG97, 2)</f>
        <v>0</v>
      </c>
      <c r="AL27" s="167"/>
      <c r="AM27" s="167"/>
      <c r="AN27" s="167"/>
      <c r="AO27" s="167"/>
      <c r="AR27" s="17"/>
    </row>
    <row r="28" spans="1:71" s="2" customFormat="1" ht="6.95" customHeight="1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8"/>
      <c r="BE28" s="27"/>
    </row>
    <row r="29" spans="1:71" s="2" customFormat="1" ht="25.9" customHeight="1">
      <c r="A29" s="27"/>
      <c r="B29" s="28"/>
      <c r="C29" s="27"/>
      <c r="D29" s="29" t="s">
        <v>31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162">
        <f>ROUND(AK26 + AK27, 2)</f>
        <v>0</v>
      </c>
      <c r="AL29" s="163"/>
      <c r="AM29" s="163"/>
      <c r="AN29" s="163"/>
      <c r="AO29" s="163"/>
      <c r="AP29" s="27"/>
      <c r="AQ29" s="27"/>
      <c r="AR29" s="28"/>
      <c r="BE29" s="27"/>
    </row>
    <row r="30" spans="1:71" s="2" customFormat="1" ht="6.95" customHeight="1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8"/>
      <c r="BE30" s="27"/>
    </row>
    <row r="31" spans="1:71" s="2" customFormat="1" ht="12.75">
      <c r="A31" s="27"/>
      <c r="B31" s="28"/>
      <c r="C31" s="27"/>
      <c r="D31" s="27"/>
      <c r="E31" s="27"/>
      <c r="F31" s="27"/>
      <c r="G31" s="27"/>
      <c r="H31" s="27"/>
      <c r="I31" s="27"/>
      <c r="J31" s="27"/>
      <c r="K31" s="27"/>
      <c r="L31" s="191" t="s">
        <v>32</v>
      </c>
      <c r="M31" s="191"/>
      <c r="N31" s="191"/>
      <c r="O31" s="191"/>
      <c r="P31" s="191"/>
      <c r="Q31" s="27"/>
      <c r="R31" s="27"/>
      <c r="S31" s="27"/>
      <c r="T31" s="27"/>
      <c r="U31" s="27"/>
      <c r="V31" s="27"/>
      <c r="W31" s="191" t="s">
        <v>33</v>
      </c>
      <c r="X31" s="191"/>
      <c r="Y31" s="191"/>
      <c r="Z31" s="191"/>
      <c r="AA31" s="191"/>
      <c r="AB31" s="191"/>
      <c r="AC31" s="191"/>
      <c r="AD31" s="191"/>
      <c r="AE31" s="191"/>
      <c r="AF31" s="27"/>
      <c r="AG31" s="27"/>
      <c r="AH31" s="27"/>
      <c r="AI31" s="27"/>
      <c r="AJ31" s="27"/>
      <c r="AK31" s="191" t="s">
        <v>34</v>
      </c>
      <c r="AL31" s="191"/>
      <c r="AM31" s="191"/>
      <c r="AN31" s="191"/>
      <c r="AO31" s="191"/>
      <c r="AP31" s="27"/>
      <c r="AQ31" s="27"/>
      <c r="AR31" s="28"/>
      <c r="BE31" s="27"/>
    </row>
    <row r="32" spans="1:71" s="3" customFormat="1" ht="14.45" customHeight="1">
      <c r="B32" s="32"/>
      <c r="D32" s="23" t="s">
        <v>35</v>
      </c>
      <c r="F32" s="23" t="s">
        <v>36</v>
      </c>
      <c r="L32" s="190">
        <v>0.2</v>
      </c>
      <c r="M32" s="189"/>
      <c r="N32" s="189"/>
      <c r="O32" s="189"/>
      <c r="P32" s="189"/>
      <c r="W32" s="188">
        <f>ROUND(AZ94 + SUM(CD97), 2)</f>
        <v>0</v>
      </c>
      <c r="X32" s="189"/>
      <c r="Y32" s="189"/>
      <c r="Z32" s="189"/>
      <c r="AA32" s="189"/>
      <c r="AB32" s="189"/>
      <c r="AC32" s="189"/>
      <c r="AD32" s="189"/>
      <c r="AE32" s="189"/>
      <c r="AK32" s="188">
        <f>ROUND(AV94 + SUM(BY97), 2)</f>
        <v>0</v>
      </c>
      <c r="AL32" s="189"/>
      <c r="AM32" s="189"/>
      <c r="AN32" s="189"/>
      <c r="AO32" s="189"/>
      <c r="AR32" s="32"/>
    </row>
    <row r="33" spans="1:57" s="3" customFormat="1" ht="14.45" customHeight="1">
      <c r="B33" s="32"/>
      <c r="F33" s="23" t="s">
        <v>37</v>
      </c>
      <c r="L33" s="190">
        <v>0.2</v>
      </c>
      <c r="M33" s="189"/>
      <c r="N33" s="189"/>
      <c r="O33" s="189"/>
      <c r="P33" s="189"/>
      <c r="W33" s="188">
        <f>ROUND(BA94 + SUM(CE97), 2)</f>
        <v>0</v>
      </c>
      <c r="X33" s="189"/>
      <c r="Y33" s="189"/>
      <c r="Z33" s="189"/>
      <c r="AA33" s="189"/>
      <c r="AB33" s="189"/>
      <c r="AC33" s="189"/>
      <c r="AD33" s="189"/>
      <c r="AE33" s="189"/>
      <c r="AK33" s="188">
        <f>ROUND(AW94 + SUM(BZ97), 2)</f>
        <v>0</v>
      </c>
      <c r="AL33" s="189"/>
      <c r="AM33" s="189"/>
      <c r="AN33" s="189"/>
      <c r="AO33" s="189"/>
      <c r="AR33" s="32"/>
    </row>
    <row r="34" spans="1:57" s="3" customFormat="1" ht="14.45" hidden="1" customHeight="1">
      <c r="B34" s="32"/>
      <c r="F34" s="23" t="s">
        <v>38</v>
      </c>
      <c r="L34" s="190">
        <v>0.2</v>
      </c>
      <c r="M34" s="189"/>
      <c r="N34" s="189"/>
      <c r="O34" s="189"/>
      <c r="P34" s="189"/>
      <c r="W34" s="188">
        <f>ROUND(BB94 + SUM(CF97), 2)</f>
        <v>0</v>
      </c>
      <c r="X34" s="189"/>
      <c r="Y34" s="189"/>
      <c r="Z34" s="189"/>
      <c r="AA34" s="189"/>
      <c r="AB34" s="189"/>
      <c r="AC34" s="189"/>
      <c r="AD34" s="189"/>
      <c r="AE34" s="189"/>
      <c r="AK34" s="188">
        <v>0</v>
      </c>
      <c r="AL34" s="189"/>
      <c r="AM34" s="189"/>
      <c r="AN34" s="189"/>
      <c r="AO34" s="189"/>
      <c r="AR34" s="32"/>
    </row>
    <row r="35" spans="1:57" s="3" customFormat="1" ht="14.45" hidden="1" customHeight="1">
      <c r="B35" s="32"/>
      <c r="F35" s="23" t="s">
        <v>39</v>
      </c>
      <c r="L35" s="190">
        <v>0.2</v>
      </c>
      <c r="M35" s="189"/>
      <c r="N35" s="189"/>
      <c r="O35" s="189"/>
      <c r="P35" s="189"/>
      <c r="W35" s="188">
        <f>ROUND(BC94 + SUM(CG97), 2)</f>
        <v>0</v>
      </c>
      <c r="X35" s="189"/>
      <c r="Y35" s="189"/>
      <c r="Z35" s="189"/>
      <c r="AA35" s="189"/>
      <c r="AB35" s="189"/>
      <c r="AC35" s="189"/>
      <c r="AD35" s="189"/>
      <c r="AE35" s="189"/>
      <c r="AK35" s="188">
        <v>0</v>
      </c>
      <c r="AL35" s="189"/>
      <c r="AM35" s="189"/>
      <c r="AN35" s="189"/>
      <c r="AO35" s="189"/>
      <c r="AR35" s="32"/>
    </row>
    <row r="36" spans="1:57" s="3" customFormat="1" ht="14.45" hidden="1" customHeight="1">
      <c r="B36" s="32"/>
      <c r="F36" s="23" t="s">
        <v>40</v>
      </c>
      <c r="L36" s="190">
        <v>0</v>
      </c>
      <c r="M36" s="189"/>
      <c r="N36" s="189"/>
      <c r="O36" s="189"/>
      <c r="P36" s="189"/>
      <c r="W36" s="188">
        <f>ROUND(BD94 + SUM(CH97), 2)</f>
        <v>0</v>
      </c>
      <c r="X36" s="189"/>
      <c r="Y36" s="189"/>
      <c r="Z36" s="189"/>
      <c r="AA36" s="189"/>
      <c r="AB36" s="189"/>
      <c r="AC36" s="189"/>
      <c r="AD36" s="189"/>
      <c r="AE36" s="189"/>
      <c r="AK36" s="188">
        <v>0</v>
      </c>
      <c r="AL36" s="189"/>
      <c r="AM36" s="189"/>
      <c r="AN36" s="189"/>
      <c r="AO36" s="189"/>
      <c r="AR36" s="32"/>
    </row>
    <row r="37" spans="1:57" s="2" customFormat="1" ht="6.95" customHeight="1">
      <c r="A37" s="27"/>
      <c r="B37" s="28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8"/>
      <c r="BE37" s="27"/>
    </row>
    <row r="38" spans="1:57" s="2" customFormat="1" ht="25.9" customHeight="1">
      <c r="A38" s="27"/>
      <c r="B38" s="28"/>
      <c r="C38" s="33"/>
      <c r="D38" s="34" t="s">
        <v>41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6" t="s">
        <v>42</v>
      </c>
      <c r="U38" s="35"/>
      <c r="V38" s="35"/>
      <c r="W38" s="35"/>
      <c r="X38" s="181" t="s">
        <v>43</v>
      </c>
      <c r="Y38" s="182"/>
      <c r="Z38" s="182"/>
      <c r="AA38" s="182"/>
      <c r="AB38" s="182"/>
      <c r="AC38" s="35"/>
      <c r="AD38" s="35"/>
      <c r="AE38" s="35"/>
      <c r="AF38" s="35"/>
      <c r="AG38" s="35"/>
      <c r="AH38" s="35"/>
      <c r="AI38" s="35"/>
      <c r="AJ38" s="35"/>
      <c r="AK38" s="183">
        <f>SUM(AK29:AK36)</f>
        <v>0</v>
      </c>
      <c r="AL38" s="182"/>
      <c r="AM38" s="182"/>
      <c r="AN38" s="182"/>
      <c r="AO38" s="184"/>
      <c r="AP38" s="33"/>
      <c r="AQ38" s="33"/>
      <c r="AR38" s="28"/>
      <c r="BE38" s="27"/>
    </row>
    <row r="39" spans="1:57" s="2" customFormat="1" ht="6.95" customHeight="1">
      <c r="A39" s="27"/>
      <c r="B39" s="28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8"/>
      <c r="BE39" s="27"/>
    </row>
    <row r="40" spans="1:57" s="2" customFormat="1" ht="14.4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8"/>
      <c r="BE40" s="2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7"/>
      <c r="D49" s="38" t="s">
        <v>44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45</v>
      </c>
      <c r="AI49" s="39"/>
      <c r="AJ49" s="39"/>
      <c r="AK49" s="39"/>
      <c r="AL49" s="39"/>
      <c r="AM49" s="39"/>
      <c r="AN49" s="39"/>
      <c r="AO49" s="39"/>
      <c r="AR49" s="37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7"/>
      <c r="B60" s="28"/>
      <c r="C60" s="27"/>
      <c r="D60" s="40" t="s">
        <v>46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0" t="s">
        <v>47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0" t="s">
        <v>46</v>
      </c>
      <c r="AI60" s="30"/>
      <c r="AJ60" s="30"/>
      <c r="AK60" s="30"/>
      <c r="AL60" s="30"/>
      <c r="AM60" s="40" t="s">
        <v>47</v>
      </c>
      <c r="AN60" s="30"/>
      <c r="AO60" s="30"/>
      <c r="AP60" s="27"/>
      <c r="AQ60" s="27"/>
      <c r="AR60" s="28"/>
      <c r="BE60" s="27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7"/>
      <c r="B64" s="28"/>
      <c r="C64" s="27"/>
      <c r="D64" s="38" t="s">
        <v>48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38" t="s">
        <v>49</v>
      </c>
      <c r="AI64" s="41"/>
      <c r="AJ64" s="41"/>
      <c r="AK64" s="41"/>
      <c r="AL64" s="41"/>
      <c r="AM64" s="41"/>
      <c r="AN64" s="41"/>
      <c r="AO64" s="41"/>
      <c r="AP64" s="27"/>
      <c r="AQ64" s="27"/>
      <c r="AR64" s="28"/>
      <c r="BE64" s="27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7"/>
      <c r="B75" s="28"/>
      <c r="C75" s="27"/>
      <c r="D75" s="40" t="s">
        <v>46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0" t="s">
        <v>47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0" t="s">
        <v>46</v>
      </c>
      <c r="AI75" s="30"/>
      <c r="AJ75" s="30"/>
      <c r="AK75" s="30"/>
      <c r="AL75" s="30"/>
      <c r="AM75" s="40" t="s">
        <v>47</v>
      </c>
      <c r="AN75" s="30"/>
      <c r="AO75" s="30"/>
      <c r="AP75" s="27"/>
      <c r="AQ75" s="27"/>
      <c r="AR75" s="28"/>
      <c r="BE75" s="27"/>
    </row>
    <row r="76" spans="1:57" s="2" customFormat="1">
      <c r="A76" s="27"/>
      <c r="B76" s="28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8"/>
      <c r="BE76" s="27"/>
    </row>
    <row r="77" spans="1:57" s="2" customFormat="1" ht="6.9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8"/>
      <c r="BE77" s="27"/>
    </row>
    <row r="81" spans="1:91" s="2" customFormat="1" ht="6.9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28"/>
      <c r="BE81" s="27"/>
    </row>
    <row r="82" spans="1:91" s="2" customFormat="1" ht="24.95" customHeight="1">
      <c r="A82" s="27"/>
      <c r="B82" s="28"/>
      <c r="C82" s="18" t="s">
        <v>50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8"/>
      <c r="BE82" s="27"/>
    </row>
    <row r="83" spans="1:91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8"/>
      <c r="BE83" s="27"/>
    </row>
    <row r="84" spans="1:91" s="4" customFormat="1" ht="12" customHeight="1">
      <c r="B84" s="46"/>
      <c r="C84" s="23" t="s">
        <v>11</v>
      </c>
      <c r="L84" s="4">
        <f>K5</f>
        <v>0</v>
      </c>
      <c r="AR84" s="46"/>
    </row>
    <row r="85" spans="1:91" s="5" customFormat="1" ht="36.950000000000003" customHeight="1">
      <c r="B85" s="47"/>
      <c r="C85" s="48" t="s">
        <v>12</v>
      </c>
      <c r="L85" s="185" t="str">
        <f>K6</f>
        <v>Oprava krytu MK Kukučínova - Nemšová</v>
      </c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R85" s="47"/>
    </row>
    <row r="86" spans="1:91" s="2" customFormat="1" ht="6.95" customHeight="1">
      <c r="A86" s="27"/>
      <c r="B86" s="28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8"/>
      <c r="BE86" s="27"/>
    </row>
    <row r="87" spans="1:91" s="2" customFormat="1" ht="12" customHeight="1">
      <c r="A87" s="27"/>
      <c r="B87" s="28"/>
      <c r="C87" s="23" t="s">
        <v>16</v>
      </c>
      <c r="D87" s="27"/>
      <c r="E87" s="27"/>
      <c r="F87" s="27"/>
      <c r="G87" s="27"/>
      <c r="H87" s="27"/>
      <c r="I87" s="27"/>
      <c r="J87" s="27"/>
      <c r="K87" s="27"/>
      <c r="L87" s="49" t="str">
        <f>IF(K8="","",K8)</f>
        <v>Nemšová</v>
      </c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3" t="s">
        <v>18</v>
      </c>
      <c r="AJ87" s="27"/>
      <c r="AK87" s="27"/>
      <c r="AL87" s="27"/>
      <c r="AM87" s="187" t="str">
        <f>IF(AN8= "","",AN8)</f>
        <v/>
      </c>
      <c r="AN87" s="187"/>
      <c r="AO87" s="27"/>
      <c r="AP87" s="27"/>
      <c r="AQ87" s="27"/>
      <c r="AR87" s="28"/>
      <c r="BE87" s="27"/>
    </row>
    <row r="88" spans="1:91" s="2" customFormat="1" ht="6.95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8"/>
      <c r="BE88" s="27"/>
    </row>
    <row r="89" spans="1:91" s="2" customFormat="1" ht="15.2" customHeight="1">
      <c r="A89" s="27"/>
      <c r="B89" s="28"/>
      <c r="C89" s="23" t="s">
        <v>19</v>
      </c>
      <c r="D89" s="27"/>
      <c r="E89" s="27"/>
      <c r="F89" s="27"/>
      <c r="G89" s="27"/>
      <c r="H89" s="27"/>
      <c r="I89" s="27"/>
      <c r="J89" s="27"/>
      <c r="K89" s="27"/>
      <c r="L89" s="4" t="str">
        <f>IF(E11= "","",E11)</f>
        <v>Mesto Nemšová</v>
      </c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3" t="s">
        <v>24</v>
      </c>
      <c r="AJ89" s="27"/>
      <c r="AK89" s="27"/>
      <c r="AL89" s="27"/>
      <c r="AM89" s="174" t="str">
        <f>IF(E17="","",E17)</f>
        <v xml:space="preserve"> </v>
      </c>
      <c r="AN89" s="175"/>
      <c r="AO89" s="175"/>
      <c r="AP89" s="175"/>
      <c r="AQ89" s="27"/>
      <c r="AR89" s="28"/>
      <c r="AS89" s="170" t="s">
        <v>51</v>
      </c>
      <c r="AT89" s="171"/>
      <c r="AU89" s="51"/>
      <c r="AV89" s="51"/>
      <c r="AW89" s="51"/>
      <c r="AX89" s="51"/>
      <c r="AY89" s="51"/>
      <c r="AZ89" s="51"/>
      <c r="BA89" s="51"/>
      <c r="BB89" s="51"/>
      <c r="BC89" s="51"/>
      <c r="BD89" s="52"/>
      <c r="BE89" s="27"/>
    </row>
    <row r="90" spans="1:91" s="2" customFormat="1" ht="15.2" customHeight="1">
      <c r="A90" s="27"/>
      <c r="B90" s="28"/>
      <c r="C90" s="23" t="s">
        <v>23</v>
      </c>
      <c r="D90" s="27"/>
      <c r="E90" s="27"/>
      <c r="F90" s="27"/>
      <c r="G90" s="27"/>
      <c r="H90" s="27"/>
      <c r="I90" s="27"/>
      <c r="J90" s="27"/>
      <c r="K90" s="27"/>
      <c r="L90" s="4" t="str">
        <f>IF(E14="","",E14)</f>
        <v/>
      </c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3" t="s">
        <v>27</v>
      </c>
      <c r="AJ90" s="27"/>
      <c r="AK90" s="27"/>
      <c r="AL90" s="27"/>
      <c r="AM90" s="174" t="str">
        <f>IF(E20="","",E20)</f>
        <v xml:space="preserve"> </v>
      </c>
      <c r="AN90" s="175"/>
      <c r="AO90" s="175"/>
      <c r="AP90" s="175"/>
      <c r="AQ90" s="27"/>
      <c r="AR90" s="28"/>
      <c r="AS90" s="172"/>
      <c r="AT90" s="173"/>
      <c r="AU90" s="53"/>
      <c r="AV90" s="53"/>
      <c r="AW90" s="53"/>
      <c r="AX90" s="53"/>
      <c r="AY90" s="53"/>
      <c r="AZ90" s="53"/>
      <c r="BA90" s="53"/>
      <c r="BB90" s="53"/>
      <c r="BC90" s="53"/>
      <c r="BD90" s="54"/>
      <c r="BE90" s="27"/>
    </row>
    <row r="91" spans="1:91" s="2" customFormat="1" ht="10.9" customHeight="1">
      <c r="A91" s="27"/>
      <c r="B91" s="28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8"/>
      <c r="AS91" s="172"/>
      <c r="AT91" s="173"/>
      <c r="AU91" s="53"/>
      <c r="AV91" s="53"/>
      <c r="AW91" s="53"/>
      <c r="AX91" s="53"/>
      <c r="AY91" s="53"/>
      <c r="AZ91" s="53"/>
      <c r="BA91" s="53"/>
      <c r="BB91" s="53"/>
      <c r="BC91" s="53"/>
      <c r="BD91" s="54"/>
      <c r="BE91" s="27"/>
    </row>
    <row r="92" spans="1:91" s="2" customFormat="1" ht="29.25" customHeight="1">
      <c r="A92" s="27"/>
      <c r="B92" s="28"/>
      <c r="C92" s="176" t="s">
        <v>52</v>
      </c>
      <c r="D92" s="177"/>
      <c r="E92" s="177"/>
      <c r="F92" s="177"/>
      <c r="G92" s="177"/>
      <c r="H92" s="55"/>
      <c r="I92" s="178" t="s">
        <v>53</v>
      </c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9" t="s">
        <v>54</v>
      </c>
      <c r="AH92" s="177"/>
      <c r="AI92" s="177"/>
      <c r="AJ92" s="177"/>
      <c r="AK92" s="177"/>
      <c r="AL92" s="177"/>
      <c r="AM92" s="177"/>
      <c r="AN92" s="178" t="s">
        <v>55</v>
      </c>
      <c r="AO92" s="177"/>
      <c r="AP92" s="180"/>
      <c r="AQ92" s="56" t="s">
        <v>56</v>
      </c>
      <c r="AR92" s="28"/>
      <c r="AS92" s="57" t="s">
        <v>57</v>
      </c>
      <c r="AT92" s="58" t="s">
        <v>58</v>
      </c>
      <c r="AU92" s="58" t="s">
        <v>59</v>
      </c>
      <c r="AV92" s="58" t="s">
        <v>60</v>
      </c>
      <c r="AW92" s="58" t="s">
        <v>61</v>
      </c>
      <c r="AX92" s="58" t="s">
        <v>62</v>
      </c>
      <c r="AY92" s="58" t="s">
        <v>63</v>
      </c>
      <c r="AZ92" s="58" t="s">
        <v>64</v>
      </c>
      <c r="BA92" s="58" t="s">
        <v>65</v>
      </c>
      <c r="BB92" s="58" t="s">
        <v>66</v>
      </c>
      <c r="BC92" s="58" t="s">
        <v>67</v>
      </c>
      <c r="BD92" s="59" t="s">
        <v>68</v>
      </c>
      <c r="BE92" s="27"/>
    </row>
    <row r="93" spans="1:91" s="2" customFormat="1" ht="10.9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8"/>
      <c r="AS93" s="60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2"/>
      <c r="BE93" s="27"/>
    </row>
    <row r="94" spans="1:91" s="6" customFormat="1" ht="32.450000000000003" customHeight="1">
      <c r="B94" s="63"/>
      <c r="C94" s="64" t="s">
        <v>69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169">
        <f>ROUND(AG95,2)</f>
        <v>0</v>
      </c>
      <c r="AH94" s="169"/>
      <c r="AI94" s="169"/>
      <c r="AJ94" s="169"/>
      <c r="AK94" s="169"/>
      <c r="AL94" s="169"/>
      <c r="AM94" s="169"/>
      <c r="AN94" s="156">
        <f>SUM(AG94,AT94)</f>
        <v>0</v>
      </c>
      <c r="AO94" s="156"/>
      <c r="AP94" s="156"/>
      <c r="AQ94" s="67" t="s">
        <v>1</v>
      </c>
      <c r="AR94" s="63"/>
      <c r="AS94" s="68">
        <f>ROUND(AS95,2)</f>
        <v>0</v>
      </c>
      <c r="AT94" s="69">
        <f>ROUND(SUM(AV94:AW94),2)</f>
        <v>0</v>
      </c>
      <c r="AU94" s="70">
        <f>ROUND(AU95,5)</f>
        <v>263.00887</v>
      </c>
      <c r="AV94" s="69">
        <f>ROUND(AZ94*L32,2)</f>
        <v>0</v>
      </c>
      <c r="AW94" s="69">
        <f>ROUND(BA94*L33,2)</f>
        <v>0</v>
      </c>
      <c r="AX94" s="69">
        <f>ROUND(BB94*L32,2)</f>
        <v>0</v>
      </c>
      <c r="AY94" s="69">
        <f>ROUND(BC94*L33,2)</f>
        <v>0</v>
      </c>
      <c r="AZ94" s="69">
        <f>ROUND(AZ95,2)</f>
        <v>0</v>
      </c>
      <c r="BA94" s="69">
        <f>ROUND(BA95,2)</f>
        <v>0</v>
      </c>
      <c r="BB94" s="69">
        <f>ROUND(BB95,2)</f>
        <v>0</v>
      </c>
      <c r="BC94" s="69">
        <f>ROUND(BC95,2)</f>
        <v>0</v>
      </c>
      <c r="BD94" s="71">
        <f>ROUND(BD95,2)</f>
        <v>0</v>
      </c>
      <c r="BS94" s="72" t="s">
        <v>70</v>
      </c>
      <c r="BT94" s="72" t="s">
        <v>71</v>
      </c>
      <c r="BU94" s="73" t="s">
        <v>72</v>
      </c>
      <c r="BV94" s="72" t="s">
        <v>73</v>
      </c>
      <c r="BW94" s="72" t="s">
        <v>4</v>
      </c>
      <c r="BX94" s="72" t="s">
        <v>74</v>
      </c>
      <c r="CL94" s="72" t="s">
        <v>1</v>
      </c>
    </row>
    <row r="95" spans="1:91" s="7" customFormat="1" ht="16.5" customHeight="1">
      <c r="A95" s="74" t="s">
        <v>75</v>
      </c>
      <c r="B95" s="75"/>
      <c r="C95" s="76"/>
      <c r="D95" s="168" t="s">
        <v>76</v>
      </c>
      <c r="E95" s="168"/>
      <c r="F95" s="168"/>
      <c r="G95" s="168"/>
      <c r="H95" s="168"/>
      <c r="I95" s="77"/>
      <c r="J95" s="168" t="s">
        <v>77</v>
      </c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0">
        <f>'01 - Ul. Kukučínova'!J30</f>
        <v>0</v>
      </c>
      <c r="AH95" s="161"/>
      <c r="AI95" s="161"/>
      <c r="AJ95" s="161"/>
      <c r="AK95" s="161"/>
      <c r="AL95" s="161"/>
      <c r="AM95" s="161"/>
      <c r="AN95" s="160">
        <f>SUM(AG95,AT95)</f>
        <v>0</v>
      </c>
      <c r="AO95" s="161"/>
      <c r="AP95" s="161"/>
      <c r="AQ95" s="78" t="s">
        <v>78</v>
      </c>
      <c r="AR95" s="75"/>
      <c r="AS95" s="79">
        <v>0</v>
      </c>
      <c r="AT95" s="80">
        <f>ROUND(SUM(AV95:AW95),2)</f>
        <v>0</v>
      </c>
      <c r="AU95" s="81">
        <f>'01 - Ul. Kukučínova'!P122</f>
        <v>263.00886899999995</v>
      </c>
      <c r="AV95" s="80">
        <f>'01 - Ul. Kukučínova'!J33</f>
        <v>0</v>
      </c>
      <c r="AW95" s="80">
        <f>'01 - Ul. Kukučínova'!J34</f>
        <v>0</v>
      </c>
      <c r="AX95" s="80">
        <f>'01 - Ul. Kukučínova'!J35</f>
        <v>0</v>
      </c>
      <c r="AY95" s="80">
        <f>'01 - Ul. Kukučínova'!J36</f>
        <v>0</v>
      </c>
      <c r="AZ95" s="80">
        <f>'01 - Ul. Kukučínova'!F33</f>
        <v>0</v>
      </c>
      <c r="BA95" s="80">
        <f>'01 - Ul. Kukučínova'!F34</f>
        <v>0</v>
      </c>
      <c r="BB95" s="80">
        <f>'01 - Ul. Kukučínova'!F35</f>
        <v>0</v>
      </c>
      <c r="BC95" s="80">
        <f>'01 - Ul. Kukučínova'!F36</f>
        <v>0</v>
      </c>
      <c r="BD95" s="82">
        <f>'01 - Ul. Kukučínova'!F37</f>
        <v>0</v>
      </c>
      <c r="BT95" s="83" t="s">
        <v>79</v>
      </c>
      <c r="BV95" s="83" t="s">
        <v>73</v>
      </c>
      <c r="BW95" s="83" t="s">
        <v>80</v>
      </c>
      <c r="BX95" s="83" t="s">
        <v>4</v>
      </c>
      <c r="CL95" s="83" t="s">
        <v>1</v>
      </c>
      <c r="CM95" s="83" t="s">
        <v>71</v>
      </c>
    </row>
    <row r="96" spans="1:91">
      <c r="B96" s="17"/>
      <c r="AR96" s="17"/>
    </row>
    <row r="97" spans="1:57" s="2" customFormat="1" ht="30" customHeight="1">
      <c r="A97" s="27"/>
      <c r="B97" s="28"/>
      <c r="C97" s="64" t="s">
        <v>81</v>
      </c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156">
        <v>0</v>
      </c>
      <c r="AH97" s="156"/>
      <c r="AI97" s="156"/>
      <c r="AJ97" s="156"/>
      <c r="AK97" s="156"/>
      <c r="AL97" s="156"/>
      <c r="AM97" s="156"/>
      <c r="AN97" s="156">
        <v>0</v>
      </c>
      <c r="AO97" s="156"/>
      <c r="AP97" s="156"/>
      <c r="AQ97" s="84"/>
      <c r="AR97" s="28"/>
      <c r="AS97" s="57" t="s">
        <v>82</v>
      </c>
      <c r="AT97" s="58" t="s">
        <v>83</v>
      </c>
      <c r="AU97" s="58" t="s">
        <v>35</v>
      </c>
      <c r="AV97" s="59" t="s">
        <v>58</v>
      </c>
      <c r="AW97" s="27"/>
      <c r="AX97" s="27"/>
      <c r="AY97" s="27"/>
      <c r="AZ97" s="27"/>
      <c r="BA97" s="27"/>
      <c r="BB97" s="27"/>
      <c r="BC97" s="27"/>
      <c r="BD97" s="27"/>
      <c r="BE97" s="27"/>
    </row>
    <row r="98" spans="1:57" s="2" customFormat="1" ht="10.9" customHeight="1">
      <c r="A98" s="27"/>
      <c r="B98" s="28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8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</row>
    <row r="99" spans="1:57" s="2" customFormat="1" ht="30" customHeight="1">
      <c r="A99" s="27"/>
      <c r="B99" s="28"/>
      <c r="C99" s="85" t="s">
        <v>84</v>
      </c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157">
        <f>ROUND(AG94 + AG97, 2)</f>
        <v>0</v>
      </c>
      <c r="AH99" s="157"/>
      <c r="AI99" s="157"/>
      <c r="AJ99" s="157"/>
      <c r="AK99" s="157"/>
      <c r="AL99" s="157"/>
      <c r="AM99" s="157"/>
      <c r="AN99" s="157">
        <f>ROUND(AN94 + AN97, 2)</f>
        <v>0</v>
      </c>
      <c r="AO99" s="157"/>
      <c r="AP99" s="157"/>
      <c r="AQ99" s="86"/>
      <c r="AR99" s="28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</row>
    <row r="100" spans="1:57" s="2" customFormat="1" ht="6.95" customHeight="1">
      <c r="A100" s="27"/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28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</row>
  </sheetData>
  <mergeCells count="46">
    <mergeCell ref="L31:P31"/>
    <mergeCell ref="W31:AE31"/>
    <mergeCell ref="AK31:AO31"/>
    <mergeCell ref="W32:AE32"/>
    <mergeCell ref="AK32:AO32"/>
    <mergeCell ref="L32:P32"/>
    <mergeCell ref="W33:AE33"/>
    <mergeCell ref="AK33:AO33"/>
    <mergeCell ref="L33:P33"/>
    <mergeCell ref="W34:AE34"/>
    <mergeCell ref="AK34:AO34"/>
    <mergeCell ref="L34:P34"/>
    <mergeCell ref="W35:AE35"/>
    <mergeCell ref="AK35:AO35"/>
    <mergeCell ref="L35:P35"/>
    <mergeCell ref="W36:AE36"/>
    <mergeCell ref="AK36:AO36"/>
    <mergeCell ref="L36:P36"/>
    <mergeCell ref="X38:AB38"/>
    <mergeCell ref="AK38:AO38"/>
    <mergeCell ref="L85:AO85"/>
    <mergeCell ref="AM87:AN87"/>
    <mergeCell ref="AM89:AP89"/>
    <mergeCell ref="AN94:AP94"/>
    <mergeCell ref="AS89:AT91"/>
    <mergeCell ref="AM90:AP90"/>
    <mergeCell ref="C92:G92"/>
    <mergeCell ref="I92:AF92"/>
    <mergeCell ref="AG92:AM92"/>
    <mergeCell ref="AN92:AP92"/>
    <mergeCell ref="AG97:AM97"/>
    <mergeCell ref="AN97:AP97"/>
    <mergeCell ref="AG99:AM99"/>
    <mergeCell ref="AN99:AP99"/>
    <mergeCell ref="AR2:BE2"/>
    <mergeCell ref="AN95:AP95"/>
    <mergeCell ref="AG95:AM95"/>
    <mergeCell ref="AK29:AO29"/>
    <mergeCell ref="K5:AO5"/>
    <mergeCell ref="K6:AO6"/>
    <mergeCell ref="E23:AN23"/>
    <mergeCell ref="AK26:AO26"/>
    <mergeCell ref="AK27:AO27"/>
    <mergeCell ref="D95:H95"/>
    <mergeCell ref="J95:AF95"/>
    <mergeCell ref="AG94:AM94"/>
  </mergeCells>
  <hyperlinks>
    <hyperlink ref="A95" location="'01 - Ul. Kukučínova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4"/>
  <sheetViews>
    <sheetView showGridLines="0" workbookViewId="0">
      <selection activeCell="I142" sqref="I14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7"/>
    </row>
    <row r="2" spans="1:46" s="1" customFormat="1" ht="36.950000000000003" customHeight="1">
      <c r="L2" s="158" t="s">
        <v>5</v>
      </c>
      <c r="M2" s="159"/>
      <c r="N2" s="159"/>
      <c r="O2" s="159"/>
      <c r="P2" s="159"/>
      <c r="Q2" s="159"/>
      <c r="R2" s="159"/>
      <c r="S2" s="159"/>
      <c r="T2" s="159"/>
      <c r="U2" s="159"/>
      <c r="V2" s="159"/>
      <c r="AT2" s="14" t="s">
        <v>80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85</v>
      </c>
      <c r="L4" s="17"/>
      <c r="M4" s="8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192" t="str">
        <f>'Rekapitulácia stavby'!K6</f>
        <v>Oprava krytu MK Kukučínova - Nemšová</v>
      </c>
      <c r="F7" s="193"/>
      <c r="G7" s="193"/>
      <c r="H7" s="193"/>
      <c r="L7" s="17"/>
    </row>
    <row r="8" spans="1:46" s="2" customFormat="1" ht="12" customHeight="1">
      <c r="A8" s="27"/>
      <c r="B8" s="28"/>
      <c r="C8" s="27"/>
      <c r="D8" s="23" t="s">
        <v>86</v>
      </c>
      <c r="E8" s="27"/>
      <c r="F8" s="27"/>
      <c r="G8" s="27"/>
      <c r="H8" s="27"/>
      <c r="I8" s="27"/>
      <c r="J8" s="27"/>
      <c r="K8" s="27"/>
      <c r="L8" s="3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46" s="2" customFormat="1" ht="16.5" customHeight="1">
      <c r="A9" s="27"/>
      <c r="B9" s="28"/>
      <c r="C9" s="27"/>
      <c r="D9" s="27"/>
      <c r="E9" s="185" t="s">
        <v>87</v>
      </c>
      <c r="F9" s="194"/>
      <c r="G9" s="194"/>
      <c r="H9" s="194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46" s="2" customFormat="1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46" s="2" customFormat="1" ht="12" customHeight="1">
      <c r="A11" s="27"/>
      <c r="B11" s="28"/>
      <c r="C11" s="27"/>
      <c r="D11" s="23" t="s">
        <v>14</v>
      </c>
      <c r="E11" s="27"/>
      <c r="F11" s="21" t="s">
        <v>1</v>
      </c>
      <c r="G11" s="27"/>
      <c r="H11" s="27"/>
      <c r="I11" s="23" t="s">
        <v>15</v>
      </c>
      <c r="J11" s="21" t="s">
        <v>1</v>
      </c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46" s="2" customFormat="1" ht="12" customHeight="1">
      <c r="A12" s="27"/>
      <c r="B12" s="28"/>
      <c r="C12" s="27"/>
      <c r="D12" s="23" t="s">
        <v>16</v>
      </c>
      <c r="E12" s="27"/>
      <c r="F12" s="21" t="s">
        <v>17</v>
      </c>
      <c r="G12" s="27"/>
      <c r="H12" s="27"/>
      <c r="I12" s="23" t="s">
        <v>18</v>
      </c>
      <c r="J12" s="50">
        <f>'Rekapitulácia stavby'!AN8</f>
        <v>0</v>
      </c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46" s="2" customFormat="1" ht="10.9" customHeight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46" s="2" customFormat="1" ht="12" customHeight="1">
      <c r="A14" s="27"/>
      <c r="B14" s="28"/>
      <c r="C14" s="27"/>
      <c r="D14" s="23" t="s">
        <v>19</v>
      </c>
      <c r="E14" s="27"/>
      <c r="F14" s="27"/>
      <c r="G14" s="27"/>
      <c r="H14" s="27"/>
      <c r="I14" s="23" t="s">
        <v>20</v>
      </c>
      <c r="J14" s="21" t="s">
        <v>1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46" s="2" customFormat="1" ht="18" customHeight="1">
      <c r="A15" s="27"/>
      <c r="B15" s="28"/>
      <c r="C15" s="27"/>
      <c r="D15" s="27"/>
      <c r="E15" s="21" t="s">
        <v>21</v>
      </c>
      <c r="F15" s="27"/>
      <c r="G15" s="27"/>
      <c r="H15" s="27"/>
      <c r="I15" s="23" t="s">
        <v>22</v>
      </c>
      <c r="J15" s="21" t="s">
        <v>1</v>
      </c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46" s="2" customFormat="1" ht="6.95" customHeight="1">
      <c r="A16" s="27"/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>
      <c r="A17" s="27"/>
      <c r="B17" s="28"/>
      <c r="C17" s="27"/>
      <c r="D17" s="23" t="s">
        <v>23</v>
      </c>
      <c r="E17" s="27"/>
      <c r="F17" s="27"/>
      <c r="G17" s="27"/>
      <c r="H17" s="27"/>
      <c r="I17" s="23" t="s">
        <v>20</v>
      </c>
      <c r="J17" s="21" t="s">
        <v>1</v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>
      <c r="A18" s="27"/>
      <c r="B18" s="28"/>
      <c r="C18" s="27"/>
      <c r="D18" s="27"/>
      <c r="E18" s="21"/>
      <c r="F18" s="27"/>
      <c r="G18" s="27"/>
      <c r="H18" s="27"/>
      <c r="I18" s="23" t="s">
        <v>22</v>
      </c>
      <c r="J18" s="21" t="s">
        <v>1</v>
      </c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6.95" customHeight="1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>
      <c r="A20" s="27"/>
      <c r="B20" s="28"/>
      <c r="C20" s="27"/>
      <c r="D20" s="23" t="s">
        <v>24</v>
      </c>
      <c r="E20" s="27"/>
      <c r="F20" s="27"/>
      <c r="G20" s="27"/>
      <c r="H20" s="27"/>
      <c r="I20" s="23" t="s">
        <v>20</v>
      </c>
      <c r="J20" s="21" t="str">
        <f>IF('Rekapitulácia stavby'!AN16="","",'Rekapitulácia stavby'!AN16)</f>
        <v/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>
      <c r="A21" s="27"/>
      <c r="B21" s="28"/>
      <c r="C21" s="27"/>
      <c r="D21" s="27"/>
      <c r="E21" s="21" t="str">
        <f>IF('Rekapitulácia stavby'!E17="","",'Rekapitulácia stavby'!E17)</f>
        <v xml:space="preserve"> </v>
      </c>
      <c r="F21" s="27"/>
      <c r="G21" s="27"/>
      <c r="H21" s="27"/>
      <c r="I21" s="23" t="s">
        <v>22</v>
      </c>
      <c r="J21" s="21" t="str">
        <f>IF('Rekapitulácia stavby'!AN17="","",'Rekapitulácia stavby'!AN17)</f>
        <v/>
      </c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6.95" customHeight="1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>
      <c r="A23" s="27"/>
      <c r="B23" s="28"/>
      <c r="C23" s="27"/>
      <c r="D23" s="23" t="s">
        <v>27</v>
      </c>
      <c r="E23" s="27"/>
      <c r="F23" s="27"/>
      <c r="G23" s="27"/>
      <c r="H23" s="27"/>
      <c r="I23" s="23" t="s">
        <v>20</v>
      </c>
      <c r="J23" s="21" t="str">
        <f>IF('Rekapitulácia stavby'!AN19="","",'Rekapitulácia stavby'!AN19)</f>
        <v/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>
      <c r="A24" s="27"/>
      <c r="B24" s="28"/>
      <c r="C24" s="27"/>
      <c r="D24" s="27"/>
      <c r="E24" s="21" t="str">
        <f>IF('Rekapitulácia stavby'!E20="","",'Rekapitulácia stavby'!E20)</f>
        <v xml:space="preserve"> </v>
      </c>
      <c r="F24" s="27"/>
      <c r="G24" s="27"/>
      <c r="H24" s="27"/>
      <c r="I24" s="23" t="s">
        <v>22</v>
      </c>
      <c r="J24" s="21" t="str">
        <f>IF('Rekapitulácia stavby'!AN20="","",'Rekapitulácia stavby'!AN20)</f>
        <v/>
      </c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6.95" customHeight="1">
      <c r="A25" s="27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>
      <c r="A26" s="27"/>
      <c r="B26" s="28"/>
      <c r="C26" s="27"/>
      <c r="D26" s="23" t="s">
        <v>28</v>
      </c>
      <c r="E26" s="27"/>
      <c r="F26" s="27"/>
      <c r="G26" s="27"/>
      <c r="H26" s="27"/>
      <c r="I26" s="27"/>
      <c r="J26" s="27"/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>
      <c r="A27" s="89"/>
      <c r="B27" s="90"/>
      <c r="C27" s="89"/>
      <c r="D27" s="89"/>
      <c r="E27" s="166" t="s">
        <v>1</v>
      </c>
      <c r="F27" s="166"/>
      <c r="G27" s="166"/>
      <c r="H27" s="166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>
      <c r="A29" s="27"/>
      <c r="B29" s="28"/>
      <c r="C29" s="27"/>
      <c r="D29" s="61"/>
      <c r="E29" s="61"/>
      <c r="F29" s="61"/>
      <c r="G29" s="61"/>
      <c r="H29" s="61"/>
      <c r="I29" s="61"/>
      <c r="J29" s="61"/>
      <c r="K29" s="61"/>
      <c r="L29" s="3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>
      <c r="A30" s="27"/>
      <c r="B30" s="28"/>
      <c r="C30" s="27"/>
      <c r="D30" s="92" t="s">
        <v>31</v>
      </c>
      <c r="E30" s="27"/>
      <c r="F30" s="27"/>
      <c r="G30" s="27"/>
      <c r="H30" s="27"/>
      <c r="I30" s="27"/>
      <c r="J30" s="66">
        <f>ROUND(J122, 2)</f>
        <v>0</v>
      </c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6.95" customHeight="1">
      <c r="A31" s="27"/>
      <c r="B31" s="28"/>
      <c r="C31" s="27"/>
      <c r="D31" s="61"/>
      <c r="E31" s="61"/>
      <c r="F31" s="61"/>
      <c r="G31" s="61"/>
      <c r="H31" s="61"/>
      <c r="I31" s="61"/>
      <c r="J31" s="61"/>
      <c r="K31" s="61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45" customHeight="1">
      <c r="A32" s="27"/>
      <c r="B32" s="28"/>
      <c r="C32" s="27"/>
      <c r="D32" s="27"/>
      <c r="E32" s="27"/>
      <c r="F32" s="31" t="s">
        <v>33</v>
      </c>
      <c r="G32" s="27"/>
      <c r="H32" s="27"/>
      <c r="I32" s="31" t="s">
        <v>32</v>
      </c>
      <c r="J32" s="31" t="s">
        <v>34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45" customHeight="1">
      <c r="A33" s="27"/>
      <c r="B33" s="28"/>
      <c r="C33" s="27"/>
      <c r="D33" s="93" t="s">
        <v>35</v>
      </c>
      <c r="E33" s="23" t="s">
        <v>36</v>
      </c>
      <c r="F33" s="94">
        <f>ROUND((SUM(BE122:BE143)),  2)</f>
        <v>0</v>
      </c>
      <c r="G33" s="27"/>
      <c r="H33" s="27"/>
      <c r="I33" s="95">
        <v>0.2</v>
      </c>
      <c r="J33" s="94">
        <f>ROUND(((SUM(BE122:BE143))*I33),  2)</f>
        <v>0</v>
      </c>
      <c r="K33" s="27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45" customHeight="1">
      <c r="A34" s="27"/>
      <c r="B34" s="28"/>
      <c r="C34" s="27"/>
      <c r="D34" s="27"/>
      <c r="E34" s="23" t="s">
        <v>37</v>
      </c>
      <c r="F34" s="94">
        <f>ROUND((SUM(BF122:BF143)),  2)</f>
        <v>0</v>
      </c>
      <c r="G34" s="27"/>
      <c r="H34" s="27"/>
      <c r="I34" s="95">
        <v>0.2</v>
      </c>
      <c r="J34" s="94">
        <f>ROUND(((SUM(BF122:BF143))*I34),  2)</f>
        <v>0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45" hidden="1" customHeight="1">
      <c r="A35" s="27"/>
      <c r="B35" s="28"/>
      <c r="C35" s="27"/>
      <c r="D35" s="27"/>
      <c r="E35" s="23" t="s">
        <v>38</v>
      </c>
      <c r="F35" s="94">
        <f>ROUND((SUM(BG122:BG143)),  2)</f>
        <v>0</v>
      </c>
      <c r="G35" s="27"/>
      <c r="H35" s="27"/>
      <c r="I35" s="95">
        <v>0.2</v>
      </c>
      <c r="J35" s="94">
        <f>0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5" hidden="1" customHeight="1">
      <c r="A36" s="27"/>
      <c r="B36" s="28"/>
      <c r="C36" s="27"/>
      <c r="D36" s="27"/>
      <c r="E36" s="23" t="s">
        <v>39</v>
      </c>
      <c r="F36" s="94">
        <f>ROUND((SUM(BH122:BH143)),  2)</f>
        <v>0</v>
      </c>
      <c r="G36" s="27"/>
      <c r="H36" s="27"/>
      <c r="I36" s="95">
        <v>0.2</v>
      </c>
      <c r="J36" s="94">
        <f>0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5" hidden="1" customHeight="1">
      <c r="A37" s="27"/>
      <c r="B37" s="28"/>
      <c r="C37" s="27"/>
      <c r="D37" s="27"/>
      <c r="E37" s="23" t="s">
        <v>40</v>
      </c>
      <c r="F37" s="94">
        <f>ROUND((SUM(BI122:BI143)),  2)</f>
        <v>0</v>
      </c>
      <c r="G37" s="27"/>
      <c r="H37" s="27"/>
      <c r="I37" s="95">
        <v>0</v>
      </c>
      <c r="J37" s="94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6.95" customHeight="1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>
      <c r="A39" s="27"/>
      <c r="B39" s="28"/>
      <c r="C39" s="86"/>
      <c r="D39" s="96" t="s">
        <v>41</v>
      </c>
      <c r="E39" s="55"/>
      <c r="F39" s="55"/>
      <c r="G39" s="97" t="s">
        <v>42</v>
      </c>
      <c r="H39" s="98" t="s">
        <v>43</v>
      </c>
      <c r="I39" s="55"/>
      <c r="J39" s="99">
        <f>SUM(J30:J37)</f>
        <v>0</v>
      </c>
      <c r="K39" s="100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7"/>
      <c r="D50" s="38" t="s">
        <v>44</v>
      </c>
      <c r="E50" s="39"/>
      <c r="F50" s="39"/>
      <c r="G50" s="38" t="s">
        <v>45</v>
      </c>
      <c r="H50" s="39"/>
      <c r="I50" s="39"/>
      <c r="J50" s="39"/>
      <c r="K50" s="39"/>
      <c r="L50" s="37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7"/>
      <c r="B61" s="28"/>
      <c r="C61" s="27"/>
      <c r="D61" s="40" t="s">
        <v>46</v>
      </c>
      <c r="E61" s="30"/>
      <c r="F61" s="101" t="s">
        <v>47</v>
      </c>
      <c r="G61" s="40" t="s">
        <v>46</v>
      </c>
      <c r="H61" s="30"/>
      <c r="I61" s="30"/>
      <c r="J61" s="102" t="s">
        <v>47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7"/>
      <c r="B65" s="28"/>
      <c r="C65" s="27"/>
      <c r="D65" s="38" t="s">
        <v>48</v>
      </c>
      <c r="E65" s="41"/>
      <c r="F65" s="41"/>
      <c r="G65" s="38" t="s">
        <v>49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7"/>
      <c r="B76" s="28"/>
      <c r="C76" s="27"/>
      <c r="D76" s="40" t="s">
        <v>46</v>
      </c>
      <c r="E76" s="30"/>
      <c r="F76" s="101" t="s">
        <v>47</v>
      </c>
      <c r="G76" s="40" t="s">
        <v>46</v>
      </c>
      <c r="H76" s="30"/>
      <c r="I76" s="30"/>
      <c r="J76" s="102" t="s">
        <v>47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47" s="2" customFormat="1" ht="6.9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47" s="2" customFormat="1" ht="24.95" customHeight="1">
      <c r="A82" s="27"/>
      <c r="B82" s="28"/>
      <c r="C82" s="18" t="s">
        <v>88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47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47" s="2" customFormat="1" ht="12" customHeight="1">
      <c r="A84" s="27"/>
      <c r="B84" s="28"/>
      <c r="C84" s="23" t="s">
        <v>12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47" s="2" customFormat="1" ht="16.5" customHeight="1">
      <c r="A85" s="27"/>
      <c r="B85" s="28"/>
      <c r="C85" s="27"/>
      <c r="D85" s="27"/>
      <c r="E85" s="192" t="str">
        <f>E7</f>
        <v>Oprava krytu MK Kukučínova - Nemšová</v>
      </c>
      <c r="F85" s="193"/>
      <c r="G85" s="193"/>
      <c r="H85" s="193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47" s="2" customFormat="1" ht="12" customHeight="1">
      <c r="A86" s="27"/>
      <c r="B86" s="28"/>
      <c r="C86" s="23" t="s">
        <v>86</v>
      </c>
      <c r="D86" s="27"/>
      <c r="E86" s="27"/>
      <c r="F86" s="27"/>
      <c r="G86" s="27"/>
      <c r="H86" s="27"/>
      <c r="I86" s="27"/>
      <c r="J86" s="27"/>
      <c r="K86" s="27"/>
      <c r="L86" s="3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47" s="2" customFormat="1" ht="16.5" customHeight="1">
      <c r="A87" s="27"/>
      <c r="B87" s="28"/>
      <c r="C87" s="27"/>
      <c r="D87" s="27"/>
      <c r="E87" s="185" t="str">
        <f>E9</f>
        <v>01 - Ul. Kukučínova</v>
      </c>
      <c r="F87" s="194"/>
      <c r="G87" s="194"/>
      <c r="H87" s="194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47" s="2" customFormat="1" ht="6.95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47" s="2" customFormat="1" ht="12" customHeight="1">
      <c r="A89" s="27"/>
      <c r="B89" s="28"/>
      <c r="C89" s="23" t="s">
        <v>16</v>
      </c>
      <c r="D89" s="27"/>
      <c r="E89" s="27"/>
      <c r="F89" s="21" t="str">
        <f>F12</f>
        <v>Nemšová</v>
      </c>
      <c r="G89" s="27"/>
      <c r="H89" s="27"/>
      <c r="I89" s="23" t="s">
        <v>18</v>
      </c>
      <c r="J89" s="50">
        <f>IF(J12="","",J12)</f>
        <v>0</v>
      </c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47" s="2" customFormat="1" ht="6.9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47" s="2" customFormat="1" ht="15.2" customHeight="1">
      <c r="A91" s="27"/>
      <c r="B91" s="28"/>
      <c r="C91" s="23" t="s">
        <v>19</v>
      </c>
      <c r="D91" s="27"/>
      <c r="E91" s="27"/>
      <c r="F91" s="21" t="str">
        <f>E15</f>
        <v>Mesto Nemšová</v>
      </c>
      <c r="G91" s="27"/>
      <c r="H91" s="27"/>
      <c r="I91" s="23" t="s">
        <v>24</v>
      </c>
      <c r="J91" s="24" t="str">
        <f>E21</f>
        <v xml:space="preserve"> 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47" s="2" customFormat="1" ht="15.2" customHeight="1">
      <c r="A92" s="27"/>
      <c r="B92" s="28"/>
      <c r="C92" s="23" t="s">
        <v>23</v>
      </c>
      <c r="D92" s="27"/>
      <c r="E92" s="27"/>
      <c r="F92" s="21" t="str">
        <f>IF(E18="","",E18)</f>
        <v/>
      </c>
      <c r="G92" s="27"/>
      <c r="H92" s="27"/>
      <c r="I92" s="23" t="s">
        <v>27</v>
      </c>
      <c r="J92" s="24" t="str">
        <f>E24</f>
        <v xml:space="preserve"> </v>
      </c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47" s="2" customFormat="1" ht="10.35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47" s="2" customFormat="1" ht="29.25" customHeight="1">
      <c r="A94" s="27"/>
      <c r="B94" s="28"/>
      <c r="C94" s="103" t="s">
        <v>89</v>
      </c>
      <c r="D94" s="86"/>
      <c r="E94" s="86"/>
      <c r="F94" s="86"/>
      <c r="G94" s="86"/>
      <c r="H94" s="86"/>
      <c r="I94" s="86"/>
      <c r="J94" s="104" t="s">
        <v>90</v>
      </c>
      <c r="K94" s="86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47" s="2" customFormat="1" ht="10.3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2.9" customHeight="1">
      <c r="A96" s="27"/>
      <c r="B96" s="28"/>
      <c r="C96" s="105" t="s">
        <v>91</v>
      </c>
      <c r="D96" s="27"/>
      <c r="E96" s="27"/>
      <c r="F96" s="27"/>
      <c r="G96" s="27"/>
      <c r="H96" s="27"/>
      <c r="I96" s="27"/>
      <c r="J96" s="66">
        <f>J122</f>
        <v>0</v>
      </c>
      <c r="K96" s="27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U96" s="14" t="s">
        <v>92</v>
      </c>
    </row>
    <row r="97" spans="1:31" s="9" customFormat="1" ht="24.95" customHeight="1">
      <c r="B97" s="106"/>
      <c r="D97" s="107" t="s">
        <v>93</v>
      </c>
      <c r="E97" s="108"/>
      <c r="F97" s="108"/>
      <c r="G97" s="108"/>
      <c r="H97" s="108"/>
      <c r="I97" s="108"/>
      <c r="J97" s="109">
        <f>J123</f>
        <v>0</v>
      </c>
      <c r="L97" s="106"/>
    </row>
    <row r="98" spans="1:31" s="10" customFormat="1" ht="19.899999999999999" customHeight="1">
      <c r="B98" s="110"/>
      <c r="D98" s="111" t="s">
        <v>94</v>
      </c>
      <c r="E98" s="112"/>
      <c r="F98" s="112"/>
      <c r="G98" s="112"/>
      <c r="H98" s="112"/>
      <c r="I98" s="112"/>
      <c r="J98" s="113">
        <f>J124</f>
        <v>0</v>
      </c>
      <c r="L98" s="110"/>
    </row>
    <row r="99" spans="1:31" s="10" customFormat="1" ht="19.899999999999999" customHeight="1">
      <c r="B99" s="110"/>
      <c r="D99" s="111" t="s">
        <v>95</v>
      </c>
      <c r="E99" s="112"/>
      <c r="F99" s="112"/>
      <c r="G99" s="112"/>
      <c r="H99" s="112"/>
      <c r="I99" s="112"/>
      <c r="J99" s="113">
        <f>J127</f>
        <v>0</v>
      </c>
      <c r="L99" s="110"/>
    </row>
    <row r="100" spans="1:31" s="10" customFormat="1" ht="19.899999999999999" customHeight="1">
      <c r="B100" s="110"/>
      <c r="D100" s="111" t="s">
        <v>96</v>
      </c>
      <c r="E100" s="112"/>
      <c r="F100" s="112"/>
      <c r="G100" s="112"/>
      <c r="H100" s="112"/>
      <c r="I100" s="112"/>
      <c r="J100" s="113">
        <f>J131</f>
        <v>0</v>
      </c>
      <c r="L100" s="110"/>
    </row>
    <row r="101" spans="1:31" s="10" customFormat="1" ht="19.899999999999999" customHeight="1">
      <c r="B101" s="110"/>
      <c r="D101" s="111" t="s">
        <v>97</v>
      </c>
      <c r="E101" s="112"/>
      <c r="F101" s="112"/>
      <c r="G101" s="112"/>
      <c r="H101" s="112"/>
      <c r="I101" s="112"/>
      <c r="J101" s="113">
        <f>J134</f>
        <v>0</v>
      </c>
      <c r="L101" s="110"/>
    </row>
    <row r="102" spans="1:31" s="10" customFormat="1" ht="19.899999999999999" customHeight="1">
      <c r="B102" s="110"/>
      <c r="D102" s="111" t="s">
        <v>98</v>
      </c>
      <c r="E102" s="112"/>
      <c r="F102" s="112"/>
      <c r="G102" s="112"/>
      <c r="H102" s="112"/>
      <c r="I102" s="112"/>
      <c r="J102" s="113">
        <f>J142</f>
        <v>0</v>
      </c>
      <c r="L102" s="110"/>
    </row>
    <row r="103" spans="1:31" s="2" customFormat="1" ht="21.75" customHeight="1">
      <c r="A103" s="27"/>
      <c r="B103" s="28"/>
      <c r="C103" s="27"/>
      <c r="D103" s="27"/>
      <c r="E103" s="27"/>
      <c r="F103" s="27"/>
      <c r="G103" s="27"/>
      <c r="H103" s="27"/>
      <c r="I103" s="27"/>
      <c r="J103" s="27"/>
      <c r="K103" s="27"/>
      <c r="L103" s="3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</row>
    <row r="104" spans="1:31" s="2" customFormat="1" ht="6.95" customHeight="1">
      <c r="A104" s="27"/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3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</row>
    <row r="108" spans="1:31" s="2" customFormat="1" ht="6.95" customHeight="1">
      <c r="A108" s="27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24.95" customHeight="1">
      <c r="A109" s="27"/>
      <c r="B109" s="28"/>
      <c r="C109" s="18" t="s">
        <v>99</v>
      </c>
      <c r="D109" s="27"/>
      <c r="E109" s="27"/>
      <c r="F109" s="27"/>
      <c r="G109" s="27"/>
      <c r="H109" s="27"/>
      <c r="I109" s="27"/>
      <c r="J109" s="27"/>
      <c r="K109" s="27"/>
      <c r="L109" s="3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6.95" customHeight="1">
      <c r="A110" s="27"/>
      <c r="B110" s="28"/>
      <c r="C110" s="27"/>
      <c r="D110" s="27"/>
      <c r="E110" s="27"/>
      <c r="F110" s="27"/>
      <c r="G110" s="27"/>
      <c r="H110" s="27"/>
      <c r="I110" s="27"/>
      <c r="J110" s="27"/>
      <c r="K110" s="27"/>
      <c r="L110" s="3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12" customHeight="1">
      <c r="A111" s="27"/>
      <c r="B111" s="28"/>
      <c r="C111" s="23" t="s">
        <v>12</v>
      </c>
      <c r="D111" s="27"/>
      <c r="E111" s="27"/>
      <c r="F111" s="27"/>
      <c r="G111" s="27"/>
      <c r="H111" s="27"/>
      <c r="I111" s="27"/>
      <c r="J111" s="27"/>
      <c r="K111" s="27"/>
      <c r="L111" s="3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16.5" customHeight="1">
      <c r="A112" s="27"/>
      <c r="B112" s="28"/>
      <c r="C112" s="27"/>
      <c r="D112" s="27"/>
      <c r="E112" s="192" t="str">
        <f>E7</f>
        <v>Oprava krytu MK Kukučínova - Nemšová</v>
      </c>
      <c r="F112" s="193"/>
      <c r="G112" s="193"/>
      <c r="H112" s="193"/>
      <c r="I112" s="27"/>
      <c r="J112" s="27"/>
      <c r="K112" s="27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65" s="2" customFormat="1" ht="12" customHeight="1">
      <c r="A113" s="27"/>
      <c r="B113" s="28"/>
      <c r="C113" s="23" t="s">
        <v>86</v>
      </c>
      <c r="D113" s="27"/>
      <c r="E113" s="27"/>
      <c r="F113" s="27"/>
      <c r="G113" s="27"/>
      <c r="H113" s="27"/>
      <c r="I113" s="27"/>
      <c r="J113" s="27"/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65" s="2" customFormat="1" ht="16.5" customHeight="1">
      <c r="A114" s="27"/>
      <c r="B114" s="28"/>
      <c r="C114" s="27"/>
      <c r="D114" s="27"/>
      <c r="E114" s="185" t="str">
        <f>E9</f>
        <v>01 - Ul. Kukučínova</v>
      </c>
      <c r="F114" s="194"/>
      <c r="G114" s="194"/>
      <c r="H114" s="194"/>
      <c r="I114" s="27"/>
      <c r="J114" s="27"/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65" s="2" customFormat="1" ht="6.95" customHeight="1">
      <c r="A115" s="27"/>
      <c r="B115" s="28"/>
      <c r="C115" s="27"/>
      <c r="D115" s="27"/>
      <c r="E115" s="27"/>
      <c r="F115" s="27"/>
      <c r="G115" s="27"/>
      <c r="H115" s="27"/>
      <c r="I115" s="27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65" s="2" customFormat="1" ht="12" customHeight="1">
      <c r="A116" s="27"/>
      <c r="B116" s="28"/>
      <c r="C116" s="23" t="s">
        <v>16</v>
      </c>
      <c r="D116" s="27"/>
      <c r="E116" s="27"/>
      <c r="F116" s="21" t="str">
        <f>F12</f>
        <v>Nemšová</v>
      </c>
      <c r="G116" s="27"/>
      <c r="H116" s="27"/>
      <c r="I116" s="23" t="s">
        <v>18</v>
      </c>
      <c r="J116" s="50">
        <f>IF(J12="","",J12)</f>
        <v>0</v>
      </c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65" s="2" customFormat="1" ht="6.95" customHeight="1">
      <c r="A117" s="27"/>
      <c r="B117" s="28"/>
      <c r="C117" s="27"/>
      <c r="D117" s="27"/>
      <c r="E117" s="27"/>
      <c r="F117" s="27"/>
      <c r="G117" s="27"/>
      <c r="H117" s="27"/>
      <c r="I117" s="27"/>
      <c r="J117" s="27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65" s="2" customFormat="1" ht="15.2" customHeight="1">
      <c r="A118" s="27"/>
      <c r="B118" s="28"/>
      <c r="C118" s="23" t="s">
        <v>19</v>
      </c>
      <c r="D118" s="27"/>
      <c r="E118" s="27"/>
      <c r="F118" s="21" t="str">
        <f>E15</f>
        <v>Mesto Nemšová</v>
      </c>
      <c r="G118" s="27"/>
      <c r="H118" s="27"/>
      <c r="I118" s="23" t="s">
        <v>24</v>
      </c>
      <c r="J118" s="24" t="str">
        <f>E21</f>
        <v xml:space="preserve"> </v>
      </c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65" s="2" customFormat="1" ht="15.2" customHeight="1">
      <c r="A119" s="27"/>
      <c r="B119" s="28"/>
      <c r="C119" s="23" t="s">
        <v>23</v>
      </c>
      <c r="D119" s="27"/>
      <c r="E119" s="27"/>
      <c r="F119" s="21" t="str">
        <f>IF(E18="","",E18)</f>
        <v/>
      </c>
      <c r="G119" s="27"/>
      <c r="H119" s="27"/>
      <c r="I119" s="23" t="s">
        <v>27</v>
      </c>
      <c r="J119" s="24" t="str">
        <f>E24</f>
        <v xml:space="preserve"> </v>
      </c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65" s="2" customFormat="1" ht="10.35" customHeight="1">
      <c r="A120" s="27"/>
      <c r="B120" s="28"/>
      <c r="C120" s="27"/>
      <c r="D120" s="27"/>
      <c r="E120" s="27"/>
      <c r="F120" s="27"/>
      <c r="G120" s="27"/>
      <c r="H120" s="27"/>
      <c r="I120" s="27"/>
      <c r="J120" s="27"/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65" s="11" customFormat="1" ht="29.25" customHeight="1">
      <c r="A121" s="114"/>
      <c r="B121" s="115"/>
      <c r="C121" s="116" t="s">
        <v>100</v>
      </c>
      <c r="D121" s="117" t="s">
        <v>56</v>
      </c>
      <c r="E121" s="117" t="s">
        <v>52</v>
      </c>
      <c r="F121" s="117" t="s">
        <v>53</v>
      </c>
      <c r="G121" s="117" t="s">
        <v>101</v>
      </c>
      <c r="H121" s="117" t="s">
        <v>102</v>
      </c>
      <c r="I121" s="117" t="s">
        <v>103</v>
      </c>
      <c r="J121" s="118" t="s">
        <v>90</v>
      </c>
      <c r="K121" s="119" t="s">
        <v>104</v>
      </c>
      <c r="L121" s="120"/>
      <c r="M121" s="57" t="s">
        <v>1</v>
      </c>
      <c r="N121" s="58" t="s">
        <v>35</v>
      </c>
      <c r="O121" s="58" t="s">
        <v>105</v>
      </c>
      <c r="P121" s="58" t="s">
        <v>106</v>
      </c>
      <c r="Q121" s="58" t="s">
        <v>107</v>
      </c>
      <c r="R121" s="58" t="s">
        <v>108</v>
      </c>
      <c r="S121" s="58" t="s">
        <v>109</v>
      </c>
      <c r="T121" s="59" t="s">
        <v>110</v>
      </c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</row>
    <row r="122" spans="1:65" s="2" customFormat="1" ht="22.9" customHeight="1">
      <c r="A122" s="27"/>
      <c r="B122" s="28"/>
      <c r="C122" s="64" t="s">
        <v>91</v>
      </c>
      <c r="D122" s="27"/>
      <c r="E122" s="27"/>
      <c r="F122" s="27"/>
      <c r="G122" s="27"/>
      <c r="H122" s="27"/>
      <c r="I122" s="27"/>
      <c r="J122" s="121">
        <f>BK122</f>
        <v>0</v>
      </c>
      <c r="K122" s="27"/>
      <c r="L122" s="28"/>
      <c r="M122" s="60"/>
      <c r="N122" s="51"/>
      <c r="O122" s="61"/>
      <c r="P122" s="122">
        <f>P123</f>
        <v>263.00886899999995</v>
      </c>
      <c r="Q122" s="61"/>
      <c r="R122" s="122">
        <f>R123</f>
        <v>364.25550999999996</v>
      </c>
      <c r="S122" s="61"/>
      <c r="T122" s="123">
        <f>T123</f>
        <v>172.3125</v>
      </c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T122" s="14" t="s">
        <v>70</v>
      </c>
      <c r="AU122" s="14" t="s">
        <v>92</v>
      </c>
      <c r="BK122" s="124">
        <f>BK123</f>
        <v>0</v>
      </c>
    </row>
    <row r="123" spans="1:65" s="12" customFormat="1" ht="25.9" customHeight="1">
      <c r="B123" s="125"/>
      <c r="D123" s="126" t="s">
        <v>70</v>
      </c>
      <c r="E123" s="127" t="s">
        <v>111</v>
      </c>
      <c r="F123" s="127" t="s">
        <v>112</v>
      </c>
      <c r="J123" s="128">
        <f>BK123</f>
        <v>0</v>
      </c>
      <c r="L123" s="125"/>
      <c r="M123" s="129"/>
      <c r="N123" s="130"/>
      <c r="O123" s="130"/>
      <c r="P123" s="131">
        <f>P124+P127+P131+P134+P142</f>
        <v>263.00886899999995</v>
      </c>
      <c r="Q123" s="130"/>
      <c r="R123" s="131">
        <f>R124+R127+R131+R134+R142</f>
        <v>364.25550999999996</v>
      </c>
      <c r="S123" s="130"/>
      <c r="T123" s="132">
        <f>T124+T127+T131+T134+T142</f>
        <v>172.3125</v>
      </c>
      <c r="AR123" s="126" t="s">
        <v>79</v>
      </c>
      <c r="AT123" s="133" t="s">
        <v>70</v>
      </c>
      <c r="AU123" s="133" t="s">
        <v>71</v>
      </c>
      <c r="AY123" s="126" t="s">
        <v>113</v>
      </c>
      <c r="BK123" s="134">
        <f>BK124+BK127+BK131+BK134+BK142</f>
        <v>0</v>
      </c>
    </row>
    <row r="124" spans="1:65" s="12" customFormat="1" ht="22.9" customHeight="1">
      <c r="B124" s="125"/>
      <c r="D124" s="126" t="s">
        <v>70</v>
      </c>
      <c r="E124" s="135" t="s">
        <v>79</v>
      </c>
      <c r="F124" s="135" t="s">
        <v>114</v>
      </c>
      <c r="J124" s="136">
        <f>BK124</f>
        <v>0</v>
      </c>
      <c r="L124" s="125"/>
      <c r="M124" s="129"/>
      <c r="N124" s="130"/>
      <c r="O124" s="130"/>
      <c r="P124" s="131">
        <f>SUM(P125:P126)</f>
        <v>16.432500000000001</v>
      </c>
      <c r="Q124" s="130"/>
      <c r="R124" s="131">
        <f>SUM(R125:R126)</f>
        <v>1E-4</v>
      </c>
      <c r="S124" s="130"/>
      <c r="T124" s="132">
        <f>SUM(T125:T126)</f>
        <v>139.55250000000001</v>
      </c>
      <c r="AR124" s="126" t="s">
        <v>79</v>
      </c>
      <c r="AT124" s="133" t="s">
        <v>70</v>
      </c>
      <c r="AU124" s="133" t="s">
        <v>79</v>
      </c>
      <c r="AY124" s="126" t="s">
        <v>113</v>
      </c>
      <c r="BK124" s="134">
        <f>SUM(BK125:BK126)</f>
        <v>0</v>
      </c>
    </row>
    <row r="125" spans="1:65" s="2" customFormat="1" ht="21.75" customHeight="1">
      <c r="A125" s="27"/>
      <c r="B125" s="137"/>
      <c r="C125" s="138" t="s">
        <v>79</v>
      </c>
      <c r="D125" s="138" t="s">
        <v>115</v>
      </c>
      <c r="E125" s="139" t="s">
        <v>116</v>
      </c>
      <c r="F125" s="140" t="s">
        <v>117</v>
      </c>
      <c r="G125" s="141" t="s">
        <v>118</v>
      </c>
      <c r="H125" s="142">
        <v>86.25</v>
      </c>
      <c r="I125" s="143">
        <v>0</v>
      </c>
      <c r="J125" s="143">
        <f>ROUND(I125*H125,2)</f>
        <v>0</v>
      </c>
      <c r="K125" s="144"/>
      <c r="L125" s="28"/>
      <c r="M125" s="145" t="s">
        <v>1</v>
      </c>
      <c r="N125" s="146" t="s">
        <v>37</v>
      </c>
      <c r="O125" s="147">
        <v>0.19</v>
      </c>
      <c r="P125" s="147">
        <f>O125*H125</f>
        <v>16.387499999999999</v>
      </c>
      <c r="Q125" s="147">
        <v>0</v>
      </c>
      <c r="R125" s="147">
        <f>Q125*H125</f>
        <v>0</v>
      </c>
      <c r="S125" s="147">
        <v>9.8000000000000004E-2</v>
      </c>
      <c r="T125" s="148">
        <f>S125*H125</f>
        <v>8.4525000000000006</v>
      </c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R125" s="149" t="s">
        <v>119</v>
      </c>
      <c r="AT125" s="149" t="s">
        <v>115</v>
      </c>
      <c r="AU125" s="149" t="s">
        <v>120</v>
      </c>
      <c r="AY125" s="14" t="s">
        <v>113</v>
      </c>
      <c r="BE125" s="150">
        <f>IF(N125="základná",J125,0)</f>
        <v>0</v>
      </c>
      <c r="BF125" s="150">
        <f>IF(N125="znížená",J125,0)</f>
        <v>0</v>
      </c>
      <c r="BG125" s="150">
        <f>IF(N125="zákl. prenesená",J125,0)</f>
        <v>0</v>
      </c>
      <c r="BH125" s="150">
        <f>IF(N125="zníž. prenesená",J125,0)</f>
        <v>0</v>
      </c>
      <c r="BI125" s="150">
        <f>IF(N125="nulová",J125,0)</f>
        <v>0</v>
      </c>
      <c r="BJ125" s="14" t="s">
        <v>120</v>
      </c>
      <c r="BK125" s="150">
        <f>ROUND(I125*H125,2)</f>
        <v>0</v>
      </c>
      <c r="BL125" s="14" t="s">
        <v>119</v>
      </c>
      <c r="BM125" s="149" t="s">
        <v>121</v>
      </c>
    </row>
    <row r="126" spans="1:65" s="2" customFormat="1" ht="16.5" customHeight="1">
      <c r="A126" s="27"/>
      <c r="B126" s="137"/>
      <c r="C126" s="138" t="s">
        <v>120</v>
      </c>
      <c r="D126" s="138" t="s">
        <v>115</v>
      </c>
      <c r="E126" s="139" t="s">
        <v>122</v>
      </c>
      <c r="F126" s="140" t="s">
        <v>123</v>
      </c>
      <c r="G126" s="141" t="s">
        <v>124</v>
      </c>
      <c r="H126" s="142">
        <v>1</v>
      </c>
      <c r="I126" s="143">
        <v>0</v>
      </c>
      <c r="J126" s="143">
        <f>ROUND(I126*H126,2)</f>
        <v>0</v>
      </c>
      <c r="K126" s="144"/>
      <c r="L126" s="28"/>
      <c r="M126" s="145" t="s">
        <v>1</v>
      </c>
      <c r="N126" s="146" t="s">
        <v>37</v>
      </c>
      <c r="O126" s="147">
        <v>4.4999999999999998E-2</v>
      </c>
      <c r="P126" s="147">
        <f>O126*H126</f>
        <v>4.4999999999999998E-2</v>
      </c>
      <c r="Q126" s="147">
        <v>1E-4</v>
      </c>
      <c r="R126" s="147">
        <f>Q126*H126</f>
        <v>1E-4</v>
      </c>
      <c r="S126" s="147">
        <v>131.1</v>
      </c>
      <c r="T126" s="148">
        <f>S126*H126</f>
        <v>131.1</v>
      </c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R126" s="149" t="s">
        <v>119</v>
      </c>
      <c r="AT126" s="149" t="s">
        <v>115</v>
      </c>
      <c r="AU126" s="149" t="s">
        <v>120</v>
      </c>
      <c r="AY126" s="14" t="s">
        <v>113</v>
      </c>
      <c r="BE126" s="150">
        <f>IF(N126="základná",J126,0)</f>
        <v>0</v>
      </c>
      <c r="BF126" s="150">
        <f>IF(N126="znížená",J126,0)</f>
        <v>0</v>
      </c>
      <c r="BG126" s="150">
        <f>IF(N126="zákl. prenesená",J126,0)</f>
        <v>0</v>
      </c>
      <c r="BH126" s="150">
        <f>IF(N126="zníž. prenesená",J126,0)</f>
        <v>0</v>
      </c>
      <c r="BI126" s="150">
        <f>IF(N126="nulová",J126,0)</f>
        <v>0</v>
      </c>
      <c r="BJ126" s="14" t="s">
        <v>120</v>
      </c>
      <c r="BK126" s="150">
        <f>ROUND(I126*H126,2)</f>
        <v>0</v>
      </c>
      <c r="BL126" s="14" t="s">
        <v>119</v>
      </c>
      <c r="BM126" s="149" t="s">
        <v>125</v>
      </c>
    </row>
    <row r="127" spans="1:65" s="12" customFormat="1" ht="22.9" customHeight="1">
      <c r="B127" s="125"/>
      <c r="D127" s="126" t="s">
        <v>70</v>
      </c>
      <c r="E127" s="135" t="s">
        <v>126</v>
      </c>
      <c r="F127" s="135" t="s">
        <v>127</v>
      </c>
      <c r="J127" s="136">
        <f>BK127</f>
        <v>0</v>
      </c>
      <c r="L127" s="125"/>
      <c r="M127" s="129"/>
      <c r="N127" s="130"/>
      <c r="O127" s="130"/>
      <c r="P127" s="131">
        <f>SUM(P128:P130)</f>
        <v>136.30949999999999</v>
      </c>
      <c r="Q127" s="130"/>
      <c r="R127" s="131">
        <f>SUM(R128:R130)</f>
        <v>353.91825</v>
      </c>
      <c r="S127" s="130"/>
      <c r="T127" s="132">
        <f>SUM(T128:T130)</f>
        <v>0</v>
      </c>
      <c r="AR127" s="126" t="s">
        <v>79</v>
      </c>
      <c r="AT127" s="133" t="s">
        <v>70</v>
      </c>
      <c r="AU127" s="133" t="s">
        <v>79</v>
      </c>
      <c r="AY127" s="126" t="s">
        <v>113</v>
      </c>
      <c r="BK127" s="134">
        <f>SUM(BK128:BK130)</f>
        <v>0</v>
      </c>
    </row>
    <row r="128" spans="1:65" s="2" customFormat="1" ht="21.75" customHeight="1">
      <c r="A128" s="27"/>
      <c r="B128" s="137"/>
      <c r="C128" s="138" t="s">
        <v>128</v>
      </c>
      <c r="D128" s="138" t="s">
        <v>115</v>
      </c>
      <c r="E128" s="139" t="s">
        <v>129</v>
      </c>
      <c r="F128" s="140" t="s">
        <v>130</v>
      </c>
      <c r="G128" s="141" t="s">
        <v>131</v>
      </c>
      <c r="H128" s="142">
        <v>129.375</v>
      </c>
      <c r="I128" s="143">
        <v>0</v>
      </c>
      <c r="J128" s="143">
        <f>ROUND(I128*H128,2)</f>
        <v>0</v>
      </c>
      <c r="K128" s="144"/>
      <c r="L128" s="28"/>
      <c r="M128" s="145" t="s">
        <v>1</v>
      </c>
      <c r="N128" s="146" t="s">
        <v>37</v>
      </c>
      <c r="O128" s="147">
        <v>0.08</v>
      </c>
      <c r="P128" s="147">
        <f>O128*H128</f>
        <v>10.35</v>
      </c>
      <c r="Q128" s="147">
        <v>1</v>
      </c>
      <c r="R128" s="147">
        <f>Q128*H128</f>
        <v>129.375</v>
      </c>
      <c r="S128" s="147">
        <v>0</v>
      </c>
      <c r="T128" s="148">
        <f>S128*H128</f>
        <v>0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R128" s="149" t="s">
        <v>119</v>
      </c>
      <c r="AT128" s="149" t="s">
        <v>115</v>
      </c>
      <c r="AU128" s="149" t="s">
        <v>120</v>
      </c>
      <c r="AY128" s="14" t="s">
        <v>113</v>
      </c>
      <c r="BE128" s="150">
        <f>IF(N128="základná",J128,0)</f>
        <v>0</v>
      </c>
      <c r="BF128" s="150">
        <f>IF(N128="znížená",J128,0)</f>
        <v>0</v>
      </c>
      <c r="BG128" s="150">
        <f>IF(N128="zákl. prenesená",J128,0)</f>
        <v>0</v>
      </c>
      <c r="BH128" s="150">
        <f>IF(N128="zníž. prenesená",J128,0)</f>
        <v>0</v>
      </c>
      <c r="BI128" s="150">
        <f>IF(N128="nulová",J128,0)</f>
        <v>0</v>
      </c>
      <c r="BJ128" s="14" t="s">
        <v>120</v>
      </c>
      <c r="BK128" s="150">
        <f>ROUND(I128*H128,2)</f>
        <v>0</v>
      </c>
      <c r="BL128" s="14" t="s">
        <v>119</v>
      </c>
      <c r="BM128" s="149" t="s">
        <v>132</v>
      </c>
    </row>
    <row r="129" spans="1:65" s="2" customFormat="1" ht="33" customHeight="1">
      <c r="A129" s="27"/>
      <c r="B129" s="137"/>
      <c r="C129" s="138" t="s">
        <v>119</v>
      </c>
      <c r="D129" s="138" t="s">
        <v>115</v>
      </c>
      <c r="E129" s="139" t="s">
        <v>133</v>
      </c>
      <c r="F129" s="140" t="s">
        <v>134</v>
      </c>
      <c r="G129" s="141" t="s">
        <v>118</v>
      </c>
      <c r="H129" s="142">
        <v>1725</v>
      </c>
      <c r="I129" s="143">
        <v>0</v>
      </c>
      <c r="J129" s="143">
        <f>ROUND(I129*H129,2)</f>
        <v>0</v>
      </c>
      <c r="K129" s="144"/>
      <c r="L129" s="28"/>
      <c r="M129" s="145" t="s">
        <v>1</v>
      </c>
      <c r="N129" s="146" t="s">
        <v>37</v>
      </c>
      <c r="O129" s="147">
        <v>2.0200000000000001E-3</v>
      </c>
      <c r="P129" s="147">
        <f>O129*H129</f>
        <v>3.4845000000000002</v>
      </c>
      <c r="Q129" s="147">
        <v>5.1000000000000004E-4</v>
      </c>
      <c r="R129" s="147">
        <f>Q129*H129</f>
        <v>0.87975000000000003</v>
      </c>
      <c r="S129" s="147">
        <v>0</v>
      </c>
      <c r="T129" s="148">
        <f>S129*H129</f>
        <v>0</v>
      </c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R129" s="149" t="s">
        <v>119</v>
      </c>
      <c r="AT129" s="149" t="s">
        <v>115</v>
      </c>
      <c r="AU129" s="149" t="s">
        <v>120</v>
      </c>
      <c r="AY129" s="14" t="s">
        <v>113</v>
      </c>
      <c r="BE129" s="150">
        <f>IF(N129="základná",J129,0)</f>
        <v>0</v>
      </c>
      <c r="BF129" s="150">
        <f>IF(N129="znížená",J129,0)</f>
        <v>0</v>
      </c>
      <c r="BG129" s="150">
        <f>IF(N129="zákl. prenesená",J129,0)</f>
        <v>0</v>
      </c>
      <c r="BH129" s="150">
        <f>IF(N129="zníž. prenesená",J129,0)</f>
        <v>0</v>
      </c>
      <c r="BI129" s="150">
        <f>IF(N129="nulová",J129,0)</f>
        <v>0</v>
      </c>
      <c r="BJ129" s="14" t="s">
        <v>120</v>
      </c>
      <c r="BK129" s="150">
        <f>ROUND(I129*H129,2)</f>
        <v>0</v>
      </c>
      <c r="BL129" s="14" t="s">
        <v>119</v>
      </c>
      <c r="BM129" s="149" t="s">
        <v>135</v>
      </c>
    </row>
    <row r="130" spans="1:65" s="2" customFormat="1" ht="33" customHeight="1">
      <c r="A130" s="27"/>
      <c r="B130" s="137"/>
      <c r="C130" s="138" t="s">
        <v>126</v>
      </c>
      <c r="D130" s="138" t="s">
        <v>115</v>
      </c>
      <c r="E130" s="139" t="s">
        <v>136</v>
      </c>
      <c r="F130" s="140" t="s">
        <v>137</v>
      </c>
      <c r="G130" s="141" t="s">
        <v>118</v>
      </c>
      <c r="H130" s="142">
        <v>1725</v>
      </c>
      <c r="I130" s="143">
        <v>0</v>
      </c>
      <c r="J130" s="143">
        <f>ROUND(I130*H130,2)</f>
        <v>0</v>
      </c>
      <c r="K130" s="144"/>
      <c r="L130" s="28"/>
      <c r="M130" s="145" t="s">
        <v>1</v>
      </c>
      <c r="N130" s="146" t="s">
        <v>37</v>
      </c>
      <c r="O130" s="147">
        <v>7.0999999999999994E-2</v>
      </c>
      <c r="P130" s="147">
        <f>O130*H130</f>
        <v>122.47499999999999</v>
      </c>
      <c r="Q130" s="147">
        <v>0.12966</v>
      </c>
      <c r="R130" s="147">
        <f>Q130*H130</f>
        <v>223.6635</v>
      </c>
      <c r="S130" s="147">
        <v>0</v>
      </c>
      <c r="T130" s="148">
        <f>S130*H130</f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R130" s="149" t="s">
        <v>119</v>
      </c>
      <c r="AT130" s="149" t="s">
        <v>115</v>
      </c>
      <c r="AU130" s="149" t="s">
        <v>120</v>
      </c>
      <c r="AY130" s="14" t="s">
        <v>113</v>
      </c>
      <c r="BE130" s="150">
        <f>IF(N130="základná",J130,0)</f>
        <v>0</v>
      </c>
      <c r="BF130" s="150">
        <f>IF(N130="znížená",J130,0)</f>
        <v>0</v>
      </c>
      <c r="BG130" s="150">
        <f>IF(N130="zákl. prenesená",J130,0)</f>
        <v>0</v>
      </c>
      <c r="BH130" s="150">
        <f>IF(N130="zníž. prenesená",J130,0)</f>
        <v>0</v>
      </c>
      <c r="BI130" s="150">
        <f>IF(N130="nulová",J130,0)</f>
        <v>0</v>
      </c>
      <c r="BJ130" s="14" t="s">
        <v>120</v>
      </c>
      <c r="BK130" s="150">
        <f>ROUND(I130*H130,2)</f>
        <v>0</v>
      </c>
      <c r="BL130" s="14" t="s">
        <v>119</v>
      </c>
      <c r="BM130" s="149" t="s">
        <v>138</v>
      </c>
    </row>
    <row r="131" spans="1:65" s="12" customFormat="1" ht="22.9" customHeight="1">
      <c r="B131" s="125"/>
      <c r="D131" s="126" t="s">
        <v>70</v>
      </c>
      <c r="E131" s="135" t="s">
        <v>139</v>
      </c>
      <c r="F131" s="135" t="s">
        <v>140</v>
      </c>
      <c r="J131" s="136">
        <f>BK131</f>
        <v>0</v>
      </c>
      <c r="L131" s="125"/>
      <c r="M131" s="129"/>
      <c r="N131" s="130"/>
      <c r="O131" s="130"/>
      <c r="P131" s="131">
        <f>SUM(P132:P133)</f>
        <v>72.602999999999994</v>
      </c>
      <c r="Q131" s="130"/>
      <c r="R131" s="131">
        <f>SUM(R132:R133)</f>
        <v>10.337160000000001</v>
      </c>
      <c r="S131" s="130"/>
      <c r="T131" s="132">
        <f>SUM(T132:T133)</f>
        <v>0</v>
      </c>
      <c r="AR131" s="126" t="s">
        <v>79</v>
      </c>
      <c r="AT131" s="133" t="s">
        <v>70</v>
      </c>
      <c r="AU131" s="133" t="s">
        <v>79</v>
      </c>
      <c r="AY131" s="126" t="s">
        <v>113</v>
      </c>
      <c r="BK131" s="134">
        <f>SUM(BK132:BK133)</f>
        <v>0</v>
      </c>
    </row>
    <row r="132" spans="1:65" s="2" customFormat="1" ht="21.75" customHeight="1">
      <c r="A132" s="27"/>
      <c r="B132" s="137"/>
      <c r="C132" s="138" t="s">
        <v>141</v>
      </c>
      <c r="D132" s="138" t="s">
        <v>115</v>
      </c>
      <c r="E132" s="139" t="s">
        <v>142</v>
      </c>
      <c r="F132" s="140" t="s">
        <v>143</v>
      </c>
      <c r="G132" s="141" t="s">
        <v>144</v>
      </c>
      <c r="H132" s="142">
        <v>14</v>
      </c>
      <c r="I132" s="143">
        <v>0</v>
      </c>
      <c r="J132" s="143">
        <f>ROUND(I132*H132,2)</f>
        <v>0</v>
      </c>
      <c r="K132" s="144"/>
      <c r="L132" s="28"/>
      <c r="M132" s="145" t="s">
        <v>1</v>
      </c>
      <c r="N132" s="146" t="s">
        <v>37</v>
      </c>
      <c r="O132" s="147">
        <v>3.6120000000000001</v>
      </c>
      <c r="P132" s="147">
        <f>O132*H132</f>
        <v>50.567999999999998</v>
      </c>
      <c r="Q132" s="147">
        <v>0.41064000000000001</v>
      </c>
      <c r="R132" s="147">
        <f>Q132*H132</f>
        <v>5.7489600000000003</v>
      </c>
      <c r="S132" s="147">
        <v>0</v>
      </c>
      <c r="T132" s="148">
        <f>S132*H132</f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49" t="s">
        <v>119</v>
      </c>
      <c r="AT132" s="149" t="s">
        <v>115</v>
      </c>
      <c r="AU132" s="149" t="s">
        <v>120</v>
      </c>
      <c r="AY132" s="14" t="s">
        <v>113</v>
      </c>
      <c r="BE132" s="150">
        <f>IF(N132="základná",J132,0)</f>
        <v>0</v>
      </c>
      <c r="BF132" s="150">
        <f>IF(N132="znížená",J132,0)</f>
        <v>0</v>
      </c>
      <c r="BG132" s="150">
        <f>IF(N132="zákl. prenesená",J132,0)</f>
        <v>0</v>
      </c>
      <c r="BH132" s="150">
        <f>IF(N132="zníž. prenesená",J132,0)</f>
        <v>0</v>
      </c>
      <c r="BI132" s="150">
        <f>IF(N132="nulová",J132,0)</f>
        <v>0</v>
      </c>
      <c r="BJ132" s="14" t="s">
        <v>120</v>
      </c>
      <c r="BK132" s="150">
        <f>ROUND(I132*H132,2)</f>
        <v>0</v>
      </c>
      <c r="BL132" s="14" t="s">
        <v>119</v>
      </c>
      <c r="BM132" s="149" t="s">
        <v>145</v>
      </c>
    </row>
    <row r="133" spans="1:65" s="2" customFormat="1" ht="21.75" customHeight="1">
      <c r="A133" s="27"/>
      <c r="B133" s="137"/>
      <c r="C133" s="138" t="s">
        <v>146</v>
      </c>
      <c r="D133" s="138" t="s">
        <v>115</v>
      </c>
      <c r="E133" s="139" t="s">
        <v>147</v>
      </c>
      <c r="F133" s="140" t="s">
        <v>148</v>
      </c>
      <c r="G133" s="141" t="s">
        <v>144</v>
      </c>
      <c r="H133" s="142">
        <v>15</v>
      </c>
      <c r="I133" s="143">
        <v>0</v>
      </c>
      <c r="J133" s="143">
        <f>ROUND(I133*H133,2)</f>
        <v>0</v>
      </c>
      <c r="K133" s="144"/>
      <c r="L133" s="28"/>
      <c r="M133" s="145" t="s">
        <v>1</v>
      </c>
      <c r="N133" s="146" t="s">
        <v>37</v>
      </c>
      <c r="O133" s="147">
        <v>1.4690000000000001</v>
      </c>
      <c r="P133" s="147">
        <f>O133*H133</f>
        <v>22.035</v>
      </c>
      <c r="Q133" s="147">
        <v>0.30587999999999999</v>
      </c>
      <c r="R133" s="147">
        <f>Q133*H133</f>
        <v>4.5881999999999996</v>
      </c>
      <c r="S133" s="147">
        <v>0</v>
      </c>
      <c r="T133" s="148">
        <f>S133*H133</f>
        <v>0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R133" s="149" t="s">
        <v>119</v>
      </c>
      <c r="AT133" s="149" t="s">
        <v>115</v>
      </c>
      <c r="AU133" s="149" t="s">
        <v>120</v>
      </c>
      <c r="AY133" s="14" t="s">
        <v>113</v>
      </c>
      <c r="BE133" s="150">
        <f>IF(N133="základná",J133,0)</f>
        <v>0</v>
      </c>
      <c r="BF133" s="150">
        <f>IF(N133="znížená",J133,0)</f>
        <v>0</v>
      </c>
      <c r="BG133" s="150">
        <f>IF(N133="zákl. prenesená",J133,0)</f>
        <v>0</v>
      </c>
      <c r="BH133" s="150">
        <f>IF(N133="zníž. prenesená",J133,0)</f>
        <v>0</v>
      </c>
      <c r="BI133" s="150">
        <f>IF(N133="nulová",J133,0)</f>
        <v>0</v>
      </c>
      <c r="BJ133" s="14" t="s">
        <v>120</v>
      </c>
      <c r="BK133" s="150">
        <f>ROUND(I133*H133,2)</f>
        <v>0</v>
      </c>
      <c r="BL133" s="14" t="s">
        <v>119</v>
      </c>
      <c r="BM133" s="149" t="s">
        <v>149</v>
      </c>
    </row>
    <row r="134" spans="1:65" s="12" customFormat="1" ht="22.9" customHeight="1">
      <c r="B134" s="125"/>
      <c r="D134" s="126" t="s">
        <v>70</v>
      </c>
      <c r="E134" s="135" t="s">
        <v>150</v>
      </c>
      <c r="F134" s="135" t="s">
        <v>151</v>
      </c>
      <c r="J134" s="136">
        <f>BK134</f>
        <v>0</v>
      </c>
      <c r="L134" s="125"/>
      <c r="M134" s="129"/>
      <c r="N134" s="130"/>
      <c r="O134" s="130"/>
      <c r="P134" s="131">
        <f>SUM(P135:P141)</f>
        <v>23.093629</v>
      </c>
      <c r="Q134" s="130"/>
      <c r="R134" s="131">
        <f>SUM(R135:R141)</f>
        <v>0</v>
      </c>
      <c r="S134" s="130"/>
      <c r="T134" s="132">
        <f>SUM(T135:T141)</f>
        <v>32.76</v>
      </c>
      <c r="AR134" s="126" t="s">
        <v>79</v>
      </c>
      <c r="AT134" s="133" t="s">
        <v>70</v>
      </c>
      <c r="AU134" s="133" t="s">
        <v>79</v>
      </c>
      <c r="AY134" s="126" t="s">
        <v>113</v>
      </c>
      <c r="BK134" s="134">
        <f>SUM(BK135:BK141)</f>
        <v>0</v>
      </c>
    </row>
    <row r="135" spans="1:65" s="2" customFormat="1" ht="33" customHeight="1">
      <c r="A135" s="27"/>
      <c r="B135" s="137"/>
      <c r="C135" s="138" t="s">
        <v>139</v>
      </c>
      <c r="D135" s="138" t="s">
        <v>115</v>
      </c>
      <c r="E135" s="139" t="s">
        <v>152</v>
      </c>
      <c r="F135" s="140" t="s">
        <v>153</v>
      </c>
      <c r="G135" s="141" t="s">
        <v>118</v>
      </c>
      <c r="H135" s="142">
        <v>1725</v>
      </c>
      <c r="I135" s="143">
        <v>0</v>
      </c>
      <c r="J135" s="143">
        <f t="shared" ref="J135:J141" si="0">ROUND(I135*H135,2)</f>
        <v>0</v>
      </c>
      <c r="K135" s="144"/>
      <c r="L135" s="28"/>
      <c r="M135" s="145" t="s">
        <v>1</v>
      </c>
      <c r="N135" s="146" t="s">
        <v>37</v>
      </c>
      <c r="O135" s="147">
        <v>2E-3</v>
      </c>
      <c r="P135" s="147">
        <f t="shared" ref="P135:P141" si="1">O135*H135</f>
        <v>3.45</v>
      </c>
      <c r="Q135" s="147">
        <v>0</v>
      </c>
      <c r="R135" s="147">
        <f t="shared" ref="R135:R141" si="2">Q135*H135</f>
        <v>0</v>
      </c>
      <c r="S135" s="147">
        <v>0</v>
      </c>
      <c r="T135" s="148">
        <f t="shared" ref="T135:T141" si="3">S135*H135</f>
        <v>0</v>
      </c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R135" s="149" t="s">
        <v>119</v>
      </c>
      <c r="AT135" s="149" t="s">
        <v>115</v>
      </c>
      <c r="AU135" s="149" t="s">
        <v>120</v>
      </c>
      <c r="AY135" s="14" t="s">
        <v>113</v>
      </c>
      <c r="BE135" s="150">
        <f t="shared" ref="BE135:BE141" si="4">IF(N135="základná",J135,0)</f>
        <v>0</v>
      </c>
      <c r="BF135" s="150">
        <f t="shared" ref="BF135:BF141" si="5">IF(N135="znížená",J135,0)</f>
        <v>0</v>
      </c>
      <c r="BG135" s="150">
        <f t="shared" ref="BG135:BG141" si="6">IF(N135="zákl. prenesená",J135,0)</f>
        <v>0</v>
      </c>
      <c r="BH135" s="150">
        <f t="shared" ref="BH135:BH141" si="7">IF(N135="zníž. prenesená",J135,0)</f>
        <v>0</v>
      </c>
      <c r="BI135" s="150">
        <f t="shared" ref="BI135:BI141" si="8">IF(N135="nulová",J135,0)</f>
        <v>0</v>
      </c>
      <c r="BJ135" s="14" t="s">
        <v>120</v>
      </c>
      <c r="BK135" s="150">
        <f t="shared" ref="BK135:BK141" si="9">ROUND(I135*H135,2)</f>
        <v>0</v>
      </c>
      <c r="BL135" s="14" t="s">
        <v>119</v>
      </c>
      <c r="BM135" s="149" t="s">
        <v>154</v>
      </c>
    </row>
    <row r="136" spans="1:65" s="2" customFormat="1" ht="21.75" customHeight="1">
      <c r="A136" s="27"/>
      <c r="B136" s="137"/>
      <c r="C136" s="138" t="s">
        <v>150</v>
      </c>
      <c r="D136" s="138" t="s">
        <v>115</v>
      </c>
      <c r="E136" s="139" t="s">
        <v>155</v>
      </c>
      <c r="F136" s="140" t="s">
        <v>156</v>
      </c>
      <c r="G136" s="141" t="s">
        <v>118</v>
      </c>
      <c r="H136" s="142">
        <v>260</v>
      </c>
      <c r="I136" s="143">
        <v>0</v>
      </c>
      <c r="J136" s="143">
        <f t="shared" si="0"/>
        <v>0</v>
      </c>
      <c r="K136" s="144"/>
      <c r="L136" s="28"/>
      <c r="M136" s="145" t="s">
        <v>1</v>
      </c>
      <c r="N136" s="146" t="s">
        <v>37</v>
      </c>
      <c r="O136" s="147">
        <v>3.2000000000000001E-2</v>
      </c>
      <c r="P136" s="147">
        <f t="shared" si="1"/>
        <v>8.32</v>
      </c>
      <c r="Q136" s="147">
        <v>0</v>
      </c>
      <c r="R136" s="147">
        <f t="shared" si="2"/>
        <v>0</v>
      </c>
      <c r="S136" s="147">
        <v>0.126</v>
      </c>
      <c r="T136" s="148">
        <f t="shared" si="3"/>
        <v>32.76</v>
      </c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R136" s="149" t="s">
        <v>119</v>
      </c>
      <c r="AT136" s="149" t="s">
        <v>115</v>
      </c>
      <c r="AU136" s="149" t="s">
        <v>120</v>
      </c>
      <c r="AY136" s="14" t="s">
        <v>113</v>
      </c>
      <c r="BE136" s="150">
        <f t="shared" si="4"/>
        <v>0</v>
      </c>
      <c r="BF136" s="150">
        <f t="shared" si="5"/>
        <v>0</v>
      </c>
      <c r="BG136" s="150">
        <f t="shared" si="6"/>
        <v>0</v>
      </c>
      <c r="BH136" s="150">
        <f t="shared" si="7"/>
        <v>0</v>
      </c>
      <c r="BI136" s="150">
        <f t="shared" si="8"/>
        <v>0</v>
      </c>
      <c r="BJ136" s="14" t="s">
        <v>120</v>
      </c>
      <c r="BK136" s="150">
        <f t="shared" si="9"/>
        <v>0</v>
      </c>
      <c r="BL136" s="14" t="s">
        <v>119</v>
      </c>
      <c r="BM136" s="149" t="s">
        <v>157</v>
      </c>
    </row>
    <row r="137" spans="1:65" s="2" customFormat="1" ht="21.75" customHeight="1">
      <c r="A137" s="27"/>
      <c r="B137" s="137"/>
      <c r="C137" s="138" t="s">
        <v>158</v>
      </c>
      <c r="D137" s="138" t="s">
        <v>115</v>
      </c>
      <c r="E137" s="139" t="s">
        <v>159</v>
      </c>
      <c r="F137" s="140" t="s">
        <v>160</v>
      </c>
      <c r="G137" s="141" t="s">
        <v>131</v>
      </c>
      <c r="H137" s="142">
        <v>41.213000000000001</v>
      </c>
      <c r="I137" s="143">
        <v>0</v>
      </c>
      <c r="J137" s="143">
        <f t="shared" si="0"/>
        <v>0</v>
      </c>
      <c r="K137" s="144"/>
      <c r="L137" s="28"/>
      <c r="M137" s="145" t="s">
        <v>1</v>
      </c>
      <c r="N137" s="146" t="s">
        <v>37</v>
      </c>
      <c r="O137" s="147">
        <v>3.3000000000000002E-2</v>
      </c>
      <c r="P137" s="147">
        <f t="shared" si="1"/>
        <v>1.3600290000000002</v>
      </c>
      <c r="Q137" s="147">
        <v>0</v>
      </c>
      <c r="R137" s="147">
        <f t="shared" si="2"/>
        <v>0</v>
      </c>
      <c r="S137" s="147">
        <v>0</v>
      </c>
      <c r="T137" s="148">
        <f t="shared" si="3"/>
        <v>0</v>
      </c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R137" s="149" t="s">
        <v>119</v>
      </c>
      <c r="AT137" s="149" t="s">
        <v>115</v>
      </c>
      <c r="AU137" s="149" t="s">
        <v>120</v>
      </c>
      <c r="AY137" s="14" t="s">
        <v>113</v>
      </c>
      <c r="BE137" s="150">
        <f t="shared" si="4"/>
        <v>0</v>
      </c>
      <c r="BF137" s="150">
        <f t="shared" si="5"/>
        <v>0</v>
      </c>
      <c r="BG137" s="150">
        <f t="shared" si="6"/>
        <v>0</v>
      </c>
      <c r="BH137" s="150">
        <f t="shared" si="7"/>
        <v>0</v>
      </c>
      <c r="BI137" s="150">
        <f t="shared" si="8"/>
        <v>0</v>
      </c>
      <c r="BJ137" s="14" t="s">
        <v>120</v>
      </c>
      <c r="BK137" s="150">
        <f t="shared" si="9"/>
        <v>0</v>
      </c>
      <c r="BL137" s="14" t="s">
        <v>119</v>
      </c>
      <c r="BM137" s="149" t="s">
        <v>161</v>
      </c>
    </row>
    <row r="138" spans="1:65" s="2" customFormat="1" ht="21.75" customHeight="1">
      <c r="A138" s="27"/>
      <c r="B138" s="137"/>
      <c r="C138" s="138" t="s">
        <v>162</v>
      </c>
      <c r="D138" s="138" t="s">
        <v>115</v>
      </c>
      <c r="E138" s="139" t="s">
        <v>163</v>
      </c>
      <c r="F138" s="140" t="s">
        <v>164</v>
      </c>
      <c r="G138" s="141" t="s">
        <v>131</v>
      </c>
      <c r="H138" s="142">
        <v>131.1</v>
      </c>
      <c r="I138" s="143">
        <v>0</v>
      </c>
      <c r="J138" s="143">
        <f t="shared" si="0"/>
        <v>0</v>
      </c>
      <c r="K138" s="144"/>
      <c r="L138" s="28"/>
      <c r="M138" s="145" t="s">
        <v>1</v>
      </c>
      <c r="N138" s="146" t="s">
        <v>37</v>
      </c>
      <c r="O138" s="147">
        <v>7.5999999999999998E-2</v>
      </c>
      <c r="P138" s="147">
        <f t="shared" si="1"/>
        <v>9.9635999999999996</v>
      </c>
      <c r="Q138" s="147">
        <v>0</v>
      </c>
      <c r="R138" s="147">
        <f t="shared" si="2"/>
        <v>0</v>
      </c>
      <c r="S138" s="147">
        <v>0</v>
      </c>
      <c r="T138" s="148">
        <f t="shared" si="3"/>
        <v>0</v>
      </c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R138" s="149" t="s">
        <v>119</v>
      </c>
      <c r="AT138" s="149" t="s">
        <v>115</v>
      </c>
      <c r="AU138" s="149" t="s">
        <v>120</v>
      </c>
      <c r="AY138" s="14" t="s">
        <v>113</v>
      </c>
      <c r="BE138" s="150">
        <f t="shared" si="4"/>
        <v>0</v>
      </c>
      <c r="BF138" s="150">
        <f t="shared" si="5"/>
        <v>0</v>
      </c>
      <c r="BG138" s="150">
        <f t="shared" si="6"/>
        <v>0</v>
      </c>
      <c r="BH138" s="150">
        <f t="shared" si="7"/>
        <v>0</v>
      </c>
      <c r="BI138" s="150">
        <f t="shared" si="8"/>
        <v>0</v>
      </c>
      <c r="BJ138" s="14" t="s">
        <v>120</v>
      </c>
      <c r="BK138" s="150">
        <f t="shared" si="9"/>
        <v>0</v>
      </c>
      <c r="BL138" s="14" t="s">
        <v>119</v>
      </c>
      <c r="BM138" s="149" t="s">
        <v>165</v>
      </c>
    </row>
    <row r="139" spans="1:65" s="2" customFormat="1" ht="21.75" customHeight="1">
      <c r="A139" s="27"/>
      <c r="B139" s="137"/>
      <c r="C139" s="138" t="s">
        <v>166</v>
      </c>
      <c r="D139" s="138" t="s">
        <v>115</v>
      </c>
      <c r="E139" s="139" t="s">
        <v>167</v>
      </c>
      <c r="F139" s="140" t="s">
        <v>168</v>
      </c>
      <c r="G139" s="141" t="s">
        <v>131</v>
      </c>
      <c r="H139" s="142">
        <v>8.4529999999999994</v>
      </c>
      <c r="I139" s="143">
        <v>0</v>
      </c>
      <c r="J139" s="143">
        <f t="shared" si="0"/>
        <v>0</v>
      </c>
      <c r="K139" s="144"/>
      <c r="L139" s="28"/>
      <c r="M139" s="145" t="s">
        <v>1</v>
      </c>
      <c r="N139" s="146" t="s">
        <v>37</v>
      </c>
      <c r="O139" s="147">
        <v>0</v>
      </c>
      <c r="P139" s="147">
        <f t="shared" si="1"/>
        <v>0</v>
      </c>
      <c r="Q139" s="147">
        <v>0</v>
      </c>
      <c r="R139" s="147">
        <f t="shared" si="2"/>
        <v>0</v>
      </c>
      <c r="S139" s="147">
        <v>0</v>
      </c>
      <c r="T139" s="148">
        <f t="shared" si="3"/>
        <v>0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R139" s="149" t="s">
        <v>119</v>
      </c>
      <c r="AT139" s="149" t="s">
        <v>115</v>
      </c>
      <c r="AU139" s="149" t="s">
        <v>120</v>
      </c>
      <c r="AY139" s="14" t="s">
        <v>113</v>
      </c>
      <c r="BE139" s="150">
        <f t="shared" si="4"/>
        <v>0</v>
      </c>
      <c r="BF139" s="150">
        <f t="shared" si="5"/>
        <v>0</v>
      </c>
      <c r="BG139" s="150">
        <f t="shared" si="6"/>
        <v>0</v>
      </c>
      <c r="BH139" s="150">
        <f t="shared" si="7"/>
        <v>0</v>
      </c>
      <c r="BI139" s="150">
        <f t="shared" si="8"/>
        <v>0</v>
      </c>
      <c r="BJ139" s="14" t="s">
        <v>120</v>
      </c>
      <c r="BK139" s="150">
        <f t="shared" si="9"/>
        <v>0</v>
      </c>
      <c r="BL139" s="14" t="s">
        <v>119</v>
      </c>
      <c r="BM139" s="149" t="s">
        <v>169</v>
      </c>
    </row>
    <row r="140" spans="1:65" s="2" customFormat="1" ht="21.75" customHeight="1">
      <c r="A140" s="27"/>
      <c r="B140" s="137"/>
      <c r="C140" s="138" t="s">
        <v>170</v>
      </c>
      <c r="D140" s="138" t="s">
        <v>115</v>
      </c>
      <c r="E140" s="139" t="s">
        <v>171</v>
      </c>
      <c r="F140" s="140" t="s">
        <v>172</v>
      </c>
      <c r="G140" s="141" t="s">
        <v>131</v>
      </c>
      <c r="H140" s="142">
        <v>32.76</v>
      </c>
      <c r="I140" s="143">
        <v>0</v>
      </c>
      <c r="J140" s="143">
        <f t="shared" si="0"/>
        <v>0</v>
      </c>
      <c r="K140" s="144"/>
      <c r="L140" s="28"/>
      <c r="M140" s="145" t="s">
        <v>1</v>
      </c>
      <c r="N140" s="146" t="s">
        <v>37</v>
      </c>
      <c r="O140" s="147">
        <v>0</v>
      </c>
      <c r="P140" s="147">
        <f t="shared" si="1"/>
        <v>0</v>
      </c>
      <c r="Q140" s="147">
        <v>0</v>
      </c>
      <c r="R140" s="147">
        <f t="shared" si="2"/>
        <v>0</v>
      </c>
      <c r="S140" s="147">
        <v>0</v>
      </c>
      <c r="T140" s="148">
        <f t="shared" si="3"/>
        <v>0</v>
      </c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R140" s="149" t="s">
        <v>119</v>
      </c>
      <c r="AT140" s="149" t="s">
        <v>115</v>
      </c>
      <c r="AU140" s="149" t="s">
        <v>120</v>
      </c>
      <c r="AY140" s="14" t="s">
        <v>113</v>
      </c>
      <c r="BE140" s="150">
        <f t="shared" si="4"/>
        <v>0</v>
      </c>
      <c r="BF140" s="150">
        <f t="shared" si="5"/>
        <v>0</v>
      </c>
      <c r="BG140" s="150">
        <f t="shared" si="6"/>
        <v>0</v>
      </c>
      <c r="BH140" s="150">
        <f t="shared" si="7"/>
        <v>0</v>
      </c>
      <c r="BI140" s="150">
        <f t="shared" si="8"/>
        <v>0</v>
      </c>
      <c r="BJ140" s="14" t="s">
        <v>120</v>
      </c>
      <c r="BK140" s="150">
        <f t="shared" si="9"/>
        <v>0</v>
      </c>
      <c r="BL140" s="14" t="s">
        <v>119</v>
      </c>
      <c r="BM140" s="149" t="s">
        <v>173</v>
      </c>
    </row>
    <row r="141" spans="1:65" s="2" customFormat="1" ht="16.5" customHeight="1">
      <c r="A141" s="27"/>
      <c r="B141" s="137"/>
      <c r="C141" s="138" t="s">
        <v>174</v>
      </c>
      <c r="D141" s="138" t="s">
        <v>115</v>
      </c>
      <c r="E141" s="139" t="s">
        <v>175</v>
      </c>
      <c r="F141" s="140" t="s">
        <v>176</v>
      </c>
      <c r="G141" s="141" t="s">
        <v>124</v>
      </c>
      <c r="H141" s="142">
        <v>1</v>
      </c>
      <c r="I141" s="143">
        <v>0</v>
      </c>
      <c r="J141" s="143">
        <f t="shared" si="0"/>
        <v>0</v>
      </c>
      <c r="K141" s="144"/>
      <c r="L141" s="28"/>
      <c r="M141" s="145" t="s">
        <v>1</v>
      </c>
      <c r="N141" s="146" t="s">
        <v>37</v>
      </c>
      <c r="O141" s="147">
        <v>0</v>
      </c>
      <c r="P141" s="147">
        <f t="shared" si="1"/>
        <v>0</v>
      </c>
      <c r="Q141" s="147">
        <v>0</v>
      </c>
      <c r="R141" s="147">
        <f t="shared" si="2"/>
        <v>0</v>
      </c>
      <c r="S141" s="147">
        <v>0</v>
      </c>
      <c r="T141" s="148">
        <f t="shared" si="3"/>
        <v>0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R141" s="149" t="s">
        <v>177</v>
      </c>
      <c r="AT141" s="149" t="s">
        <v>115</v>
      </c>
      <c r="AU141" s="149" t="s">
        <v>120</v>
      </c>
      <c r="AY141" s="14" t="s">
        <v>113</v>
      </c>
      <c r="BE141" s="150">
        <f t="shared" si="4"/>
        <v>0</v>
      </c>
      <c r="BF141" s="150">
        <f t="shared" si="5"/>
        <v>0</v>
      </c>
      <c r="BG141" s="150">
        <f t="shared" si="6"/>
        <v>0</v>
      </c>
      <c r="BH141" s="150">
        <f t="shared" si="7"/>
        <v>0</v>
      </c>
      <c r="BI141" s="150">
        <f t="shared" si="8"/>
        <v>0</v>
      </c>
      <c r="BJ141" s="14" t="s">
        <v>120</v>
      </c>
      <c r="BK141" s="150">
        <f t="shared" si="9"/>
        <v>0</v>
      </c>
      <c r="BL141" s="14" t="s">
        <v>177</v>
      </c>
      <c r="BM141" s="149" t="s">
        <v>178</v>
      </c>
    </row>
    <row r="142" spans="1:65" s="12" customFormat="1" ht="22.9" customHeight="1">
      <c r="B142" s="125"/>
      <c r="D142" s="126" t="s">
        <v>70</v>
      </c>
      <c r="E142" s="135" t="s">
        <v>179</v>
      </c>
      <c r="F142" s="135" t="s">
        <v>180</v>
      </c>
      <c r="J142" s="136">
        <f>BK142</f>
        <v>0</v>
      </c>
      <c r="L142" s="125"/>
      <c r="M142" s="129"/>
      <c r="N142" s="130"/>
      <c r="O142" s="130"/>
      <c r="P142" s="131">
        <f>P143</f>
        <v>14.570239999999998</v>
      </c>
      <c r="Q142" s="130"/>
      <c r="R142" s="131">
        <f>R143</f>
        <v>0</v>
      </c>
      <c r="S142" s="130"/>
      <c r="T142" s="132">
        <f>T143</f>
        <v>0</v>
      </c>
      <c r="AR142" s="126" t="s">
        <v>79</v>
      </c>
      <c r="AT142" s="133" t="s">
        <v>70</v>
      </c>
      <c r="AU142" s="133" t="s">
        <v>79</v>
      </c>
      <c r="AY142" s="126" t="s">
        <v>113</v>
      </c>
      <c r="BK142" s="134">
        <f>BK143</f>
        <v>0</v>
      </c>
    </row>
    <row r="143" spans="1:65" s="2" customFormat="1" ht="33" customHeight="1">
      <c r="A143" s="27"/>
      <c r="B143" s="137"/>
      <c r="C143" s="138" t="s">
        <v>181</v>
      </c>
      <c r="D143" s="138" t="s">
        <v>115</v>
      </c>
      <c r="E143" s="139" t="s">
        <v>182</v>
      </c>
      <c r="F143" s="140" t="s">
        <v>183</v>
      </c>
      <c r="G143" s="141" t="s">
        <v>131</v>
      </c>
      <c r="H143" s="142">
        <v>364.25599999999997</v>
      </c>
      <c r="I143" s="143">
        <v>0</v>
      </c>
      <c r="J143" s="143">
        <f>ROUND(I143*H143,2)</f>
        <v>0</v>
      </c>
      <c r="K143" s="144"/>
      <c r="L143" s="28"/>
      <c r="M143" s="151" t="s">
        <v>1</v>
      </c>
      <c r="N143" s="152" t="s">
        <v>37</v>
      </c>
      <c r="O143" s="153">
        <v>0.04</v>
      </c>
      <c r="P143" s="153">
        <f>O143*H143</f>
        <v>14.570239999999998</v>
      </c>
      <c r="Q143" s="153">
        <v>0</v>
      </c>
      <c r="R143" s="153">
        <f>Q143*H143</f>
        <v>0</v>
      </c>
      <c r="S143" s="153">
        <v>0</v>
      </c>
      <c r="T143" s="154">
        <f>S143*H143</f>
        <v>0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R143" s="149" t="s">
        <v>119</v>
      </c>
      <c r="AT143" s="149" t="s">
        <v>115</v>
      </c>
      <c r="AU143" s="149" t="s">
        <v>120</v>
      </c>
      <c r="AY143" s="14" t="s">
        <v>113</v>
      </c>
      <c r="BE143" s="150">
        <f>IF(N143="základná",J143,0)</f>
        <v>0</v>
      </c>
      <c r="BF143" s="150">
        <f>IF(N143="znížená",J143,0)</f>
        <v>0</v>
      </c>
      <c r="BG143" s="150">
        <f>IF(N143="zákl. prenesená",J143,0)</f>
        <v>0</v>
      </c>
      <c r="BH143" s="150">
        <f>IF(N143="zníž. prenesená",J143,0)</f>
        <v>0</v>
      </c>
      <c r="BI143" s="150">
        <f>IF(N143="nulová",J143,0)</f>
        <v>0</v>
      </c>
      <c r="BJ143" s="14" t="s">
        <v>120</v>
      </c>
      <c r="BK143" s="150">
        <f>ROUND(I143*H143,2)</f>
        <v>0</v>
      </c>
      <c r="BL143" s="14" t="s">
        <v>119</v>
      </c>
      <c r="BM143" s="149" t="s">
        <v>184</v>
      </c>
    </row>
    <row r="144" spans="1:65" s="2" customFormat="1" ht="6.95" customHeight="1">
      <c r="A144" s="27"/>
      <c r="B144" s="42"/>
      <c r="C144" s="43"/>
      <c r="D144" s="43"/>
      <c r="E144" s="43"/>
      <c r="F144" s="43"/>
      <c r="G144" s="43"/>
      <c r="H144" s="43"/>
      <c r="I144" s="43"/>
      <c r="J144" s="43"/>
      <c r="K144" s="43"/>
      <c r="L144" s="28"/>
      <c r="M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</row>
  </sheetData>
  <autoFilter ref="C121:K143"/>
  <mergeCells count="8">
    <mergeCell ref="E112:H112"/>
    <mergeCell ref="E114:H114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01 - Ul. Kukučínova</vt:lpstr>
      <vt:lpstr>'01 - Ul. Kukučínova'!Názvy_tlače</vt:lpstr>
      <vt:lpstr>'Rekapitulácia stavby'!Názvy_tlače</vt:lpstr>
      <vt:lpstr>'01 - Ul. Kukučínova'!Oblasť_tlače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Ondrejickova</dc:creator>
  <cp:lastModifiedBy>Barbora Blažejová</cp:lastModifiedBy>
  <dcterms:created xsi:type="dcterms:W3CDTF">2022-03-01T08:38:21Z</dcterms:created>
  <dcterms:modified xsi:type="dcterms:W3CDTF">2022-03-14T06:38:51Z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b95ba9-d50e-4074-b623-0a9711dc916f_Enabled">
    <vt:lpwstr>true</vt:lpwstr>
  </property>
  <property fmtid="{D5CDD505-2E9C-101B-9397-08002B2CF9AE}" pid="3" name="MSIP_Label_06b95ba9-d50e-4074-b623-0a9711dc916f_SetDate">
    <vt:lpwstr>2022-03-01T08:40:58Z</vt:lpwstr>
  </property>
  <property fmtid="{D5CDD505-2E9C-101B-9397-08002B2CF9AE}" pid="4" name="MSIP_Label_06b95ba9-d50e-4074-b623-0a9711dc916f_Method">
    <vt:lpwstr>Standard</vt:lpwstr>
  </property>
  <property fmtid="{D5CDD505-2E9C-101B-9397-08002B2CF9AE}" pid="5" name="MSIP_Label_06b95ba9-d50e-4074-b623-0a9711dc916f_Name">
    <vt:lpwstr>[Public]</vt:lpwstr>
  </property>
  <property fmtid="{D5CDD505-2E9C-101B-9397-08002B2CF9AE}" pid="6" name="MSIP_Label_06b95ba9-d50e-4074-b623-0a9711dc916f_SiteId">
    <vt:lpwstr>be0be093-a2ad-444c-93d9-5626e83beefc</vt:lpwstr>
  </property>
  <property fmtid="{D5CDD505-2E9C-101B-9397-08002B2CF9AE}" pid="7" name="MSIP_Label_06b95ba9-d50e-4074-b623-0a9711dc916f_ActionId">
    <vt:lpwstr>53fcb739-c488-4fde-8d9c-817bcc8105b6</vt:lpwstr>
  </property>
  <property fmtid="{D5CDD505-2E9C-101B-9397-08002B2CF9AE}" pid="8" name="MSIP_Label_06b95ba9-d50e-4074-b623-0a9711dc916f_ContentBits">
    <vt:lpwstr>0</vt:lpwstr>
  </property>
</Properties>
</file>